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9020" windowHeight="11028" tabRatio="876" firstSheet="9" activeTab="9"/>
  </bookViews>
  <sheets>
    <sheet name="Fysikalkonstanter" sheetId="1" state="hidden" r:id="rId1"/>
    <sheet name="Saturconstants" sheetId="2" state="hidden" r:id="rId2"/>
    <sheet name="Datas" sheetId="3" state="hidden" r:id="rId3"/>
    <sheet name="Air Data" sheetId="4" state="hidden" r:id="rId4"/>
    <sheet name="Water Data" sheetId="5" state="hidden" r:id="rId5"/>
    <sheet name="6.CS_Imp" sheetId="6" state="hidden" r:id="rId6"/>
    <sheet name="Steam flow rate" sheetId="7" state="hidden" r:id="rId7"/>
    <sheet name="Flujo de vapor" sheetId="8" state="hidden" r:id="rId8"/>
    <sheet name="Steamdat" sheetId="9" state="hidden" r:id="rId9"/>
    <sheet name="h = const" sheetId="10" r:id="rId10"/>
    <sheet name="Tyler Expl. 1" sheetId="11" r:id="rId11"/>
    <sheet name="Tyler Expl. 2" sheetId="12" r:id="rId12"/>
    <sheet name="Tyler Expl. 3" sheetId="13" r:id="rId13"/>
    <sheet name="Ref" sheetId="14" r:id="rId14"/>
  </sheets>
  <definedNames>
    <definedName name="_r">'h = const'!$H$86</definedName>
    <definedName name="d">'h = const'!$C$99</definedName>
    <definedName name="DPpt">'h = const'!$H$18</definedName>
    <definedName name="g" localSheetId="7">#REF!</definedName>
    <definedName name="g">#REF!</definedName>
    <definedName name="Kelv" localSheetId="7">#REF!</definedName>
    <definedName name="Kelv">#REF!</definedName>
    <definedName name="L">'h = const'!$C$9</definedName>
    <definedName name="mvmax">'h = const'!$C$14</definedName>
    <definedName name="Pc">'h = const'!$C$23</definedName>
    <definedName name="Pcred">'h = const'!$C$32</definedName>
    <definedName name="Pet">'h = const'!$H$21</definedName>
    <definedName name="Psmax">'h = const'!$C$19</definedName>
    <definedName name="Pts">'h = const'!$C$52</definedName>
    <definedName name="Qtot">'h = const'!$M$64</definedName>
    <definedName name="Tc">'h = const'!$C$24</definedName>
    <definedName name="Tte">'h = const'!$Q$73</definedName>
  </definedNames>
  <calcPr calcMode="manual" fullCalcOnLoad="1"/>
</workbook>
</file>

<file path=xl/sharedStrings.xml><?xml version="1.0" encoding="utf-8"?>
<sst xmlns="http://schemas.openxmlformats.org/spreadsheetml/2006/main" count="1789" uniqueCount="582">
  <si>
    <t xml:space="preserve"> </t>
  </si>
  <si>
    <t>mm</t>
  </si>
  <si>
    <t>m</t>
  </si>
  <si>
    <t>L =</t>
  </si>
  <si>
    <t>ºC</t>
  </si>
  <si>
    <t>s =</t>
  </si>
  <si>
    <t>W/(m*K)</t>
  </si>
  <si>
    <t>in</t>
  </si>
  <si>
    <t xml:space="preserve"> -</t>
  </si>
  <si>
    <t>Rabs =</t>
  </si>
  <si>
    <t>v =</t>
  </si>
  <si>
    <t>dn =</t>
  </si>
  <si>
    <t>bar</t>
  </si>
  <si>
    <t xml:space="preserve"> - </t>
  </si>
  <si>
    <t>d =</t>
  </si>
  <si>
    <t>m/s</t>
  </si>
  <si>
    <t>Re =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</si>
  <si>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</t>
    </r>
  </si>
  <si>
    <t>n</t>
  </si>
  <si>
    <t>a</t>
  </si>
  <si>
    <t>di =</t>
  </si>
  <si>
    <t>V / A</t>
  </si>
  <si>
    <t>A =</t>
  </si>
  <si>
    <t>V =</t>
  </si>
  <si>
    <t>m²/s</t>
  </si>
  <si>
    <t>Rrel =</t>
  </si>
  <si>
    <t>Rabs / d</t>
  </si>
  <si>
    <t>kg/s</t>
  </si>
  <si>
    <t>f =</t>
  </si>
  <si>
    <t>Else</t>
  </si>
  <si>
    <t>End If</t>
  </si>
  <si>
    <t>t</t>
  </si>
  <si>
    <t>k</t>
  </si>
  <si>
    <t>Cp</t>
  </si>
  <si>
    <t>Pr</t>
  </si>
  <si>
    <r>
      <t>r</t>
    </r>
    <r>
      <rPr>
        <vertAlign val="subscript"/>
        <sz val="10"/>
        <rFont val="Arial"/>
        <family val="2"/>
      </rPr>
      <t>agua</t>
    </r>
  </si>
  <si>
    <t>kJ/(kg*K)</t>
  </si>
  <si>
    <r>
      <t>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</si>
  <si>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t>Pa s</t>
  </si>
  <si>
    <t>Atmospheric air properties as a function of the temperature</t>
  </si>
  <si>
    <t xml:space="preserve">Atmospheric air properties as a function </t>
  </si>
  <si>
    <t>of the temperature</t>
  </si>
  <si>
    <t>(Table A.4)</t>
  </si>
  <si>
    <t xml:space="preserve">[1] </t>
  </si>
  <si>
    <t>Psat</t>
  </si>
  <si>
    <t>Saturation properties of water as a function of the temperature</t>
  </si>
  <si>
    <t xml:space="preserve">Saturated Water Properties as a Function </t>
  </si>
  <si>
    <t>of Temperature (Table A.6)</t>
  </si>
  <si>
    <t>Pipe Thickness [mm], according ASME B36.10M</t>
  </si>
  <si>
    <t>ASME B36.10M SCHEDULE / IDENTIFICATION</t>
  </si>
  <si>
    <t>Application</t>
  </si>
  <si>
    <t>Dn =</t>
  </si>
  <si>
    <t>Size</t>
  </si>
  <si>
    <r>
      <t>d</t>
    </r>
    <r>
      <rPr>
        <b/>
        <vertAlign val="subscript"/>
        <sz val="8"/>
        <color indexed="9"/>
        <rFont val="Arial Narrow"/>
        <family val="2"/>
      </rPr>
      <t>ext</t>
    </r>
  </si>
  <si>
    <t>STD</t>
  </si>
  <si>
    <t>XS</t>
  </si>
  <si>
    <t>XXS</t>
  </si>
  <si>
    <t>(with input validation)</t>
  </si>
  <si>
    <t>SCH =</t>
  </si>
  <si>
    <r>
      <t>d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</t>
    </r>
  </si>
  <si>
    <t>Pipe_Imp_CS_Dint_dn_sch</t>
  </si>
  <si>
    <r>
      <t>d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 =</t>
    </r>
  </si>
  <si>
    <t>Pipe_Imp_CS_Dext_dn</t>
  </si>
  <si>
    <t>Pipe_Imp_CS_Thickness_dn_sch</t>
  </si>
  <si>
    <t>(without input validation)</t>
  </si>
  <si>
    <t>The shedule entered is wrong</t>
  </si>
  <si>
    <t xml:space="preserve">                            'PipeImp_CS_Dext_dn</t>
  </si>
  <si>
    <t xml:space="preserve"> 'The function  PipeImp_CS_Dext_dn  gives the exterior diameter of a pipe with</t>
  </si>
  <si>
    <t xml:space="preserve"> 'nominal diameter   dn [in]</t>
  </si>
  <si>
    <t xml:space="preserve"> 'If the diameter is a fraction, the input cell has to be formated as a fraction</t>
  </si>
  <si>
    <t xml:space="preserve">     </t>
  </si>
  <si>
    <t xml:space="preserve">    Function PipeImp_CS_Dext_dn(Dn)</t>
  </si>
  <si>
    <t xml:space="preserve">    Dim msg As String</t>
  </si>
  <si>
    <t xml:space="preserve">    Dim C(36, 3) As Variant</t>
  </si>
  <si>
    <t xml:space="preserve">    Mensaje = "NO"</t>
  </si>
  <si>
    <t xml:space="preserve">    </t>
  </si>
  <si>
    <t>' Exterior diameters according ASME B36.10M, from Sheet 6.CS_Imp, 3th column</t>
  </si>
  <si>
    <t xml:space="preserve">    For m = 1 To 36</t>
  </si>
  <si>
    <t xml:space="preserve">          C(m, 3) = ThisWorkbook.Worksheets("6.CS_Imp").Cells(m, 3).Value</t>
  </si>
  <si>
    <t xml:space="preserve">    Next m</t>
  </si>
  <si>
    <t>' The corresponding line of the matrix C is asigned to its Dn-value</t>
  </si>
  <si>
    <t>If Dn = 0.5 Then</t>
  </si>
  <si>
    <t>x = 7</t>
  </si>
  <si>
    <t>ElseIf Dn = 0.75 Then x = 8</t>
  </si>
  <si>
    <t>ElseIf Dn = 1 Then x = 9</t>
  </si>
  <si>
    <t>ElseIf Dn = 1.5 Then x = 10</t>
  </si>
  <si>
    <t>ElseIf Dn = 2 Then x = 11</t>
  </si>
  <si>
    <t>ElseIf Dn = 3 Then x = 12</t>
  </si>
  <si>
    <t>ElseIf Dn = 4 Then x = 13</t>
  </si>
  <si>
    <t>ElseIf Dn = 5 Then x = 14</t>
  </si>
  <si>
    <t>ElseIf Dn = 6 Then x = 15</t>
  </si>
  <si>
    <t>ElseIf Dn = 8 Then x = 16</t>
  </si>
  <si>
    <t>ElseIf Dn = 10 Then x = 17</t>
  </si>
  <si>
    <t>ElseIf Dn = 12 Then x = 18</t>
  </si>
  <si>
    <t>ElseIf Dn = 14 Then x = 19</t>
  </si>
  <si>
    <t>ElseIf Dn = 16 Then x = 20</t>
  </si>
  <si>
    <t>ElseIf Dn = 18 Then x = 21</t>
  </si>
  <si>
    <t>ElseIf Dn = 20 Then x = 22</t>
  </si>
  <si>
    <t>ElseIf Dn = 22 Then x = 23</t>
  </si>
  <si>
    <t>ElseIf Dn = 24 Then x = 24</t>
  </si>
  <si>
    <t>ElseIf Dn = 26 Then x = 26</t>
  </si>
  <si>
    <t>ElseIf Dn = 28 Then x = 26</t>
  </si>
  <si>
    <t>ElseIf Dn = 30 Then x = 27</t>
  </si>
  <si>
    <t>ElseIf Dn = 32 Then x = 28</t>
  </si>
  <si>
    <t>ElseIf Dn = 34 Then x = 29</t>
  </si>
  <si>
    <t>ElseIf Dn = 36 Then x = 30</t>
  </si>
  <si>
    <t>ElseIf Dn = 38 Then x = 31</t>
  </si>
  <si>
    <t>ElseIf Dn = 40 Then x = 32</t>
  </si>
  <si>
    <t>ElseIf Dn = 42 Then x = 33</t>
  </si>
  <si>
    <t>ElseIf Dn = 44 Then x = 34</t>
  </si>
  <si>
    <t>ElseIf Dn = 46 Then x = 35</t>
  </si>
  <si>
    <t>ElseIf Dn = 48 Then x = 36</t>
  </si>
  <si>
    <t>' If the Dn-value is not within the given values,</t>
  </si>
  <si>
    <t>' The function returns Dext = "N/A"</t>
  </si>
  <si>
    <t xml:space="preserve">      PipeImp_CS_Dext_dn = "N/A"</t>
  </si>
  <si>
    <t xml:space="preserve">      Exit Function</t>
  </si>
  <si>
    <t>' In case the input value for Dn was identified and therefore an x-value  "x" has been defined,</t>
  </si>
  <si>
    <t>' the value of the matrix element (x,3) is assigned to de exterior diameter Dext</t>
  </si>
  <si>
    <t>PipeImp_CS_Dext_dn = C(x, 3)</t>
  </si>
  <si>
    <t>End Function</t>
  </si>
  <si>
    <t xml:space="preserve">                        'PipeImp_CS_Thickness_dn_sch</t>
  </si>
  <si>
    <t xml:space="preserve"> 'The function  PipeImp_CS_Thickness_dn_sch  gives the thickness of a pipe with</t>
  </si>
  <si>
    <t xml:space="preserve"> 'nominal diameter   dn [in] and schedule  sch</t>
  </si>
  <si>
    <t xml:space="preserve"> 'If the diameter is a fraction, the input cell ha to be formated as a fraction</t>
  </si>
  <si>
    <t xml:space="preserve">   Function PipeImp_CS_Thickness_dn_sch(Dn, SCH)</t>
  </si>
  <si>
    <t xml:space="preserve">  </t>
  </si>
  <si>
    <t xml:space="preserve">    Dim C(36, 17) As Variant</t>
  </si>
  <si>
    <t>' Thickness according ASME B36.10M, from Sheet 6.CS_Imp</t>
  </si>
  <si>
    <t xml:space="preserve">          For j = 1 To 17</t>
  </si>
  <si>
    <t xml:space="preserve">                C(m, j) = ThisWorkbook.Worksheets("6.CS_Imp").Cells(m, j).Value</t>
  </si>
  <si>
    <t xml:space="preserve">          Next j</t>
  </si>
  <si>
    <t xml:space="preserve">  If PipeImp_CS_Dext_dn(Dn) = "N/A" Then</t>
  </si>
  <si>
    <t xml:space="preserve">        PipeImp_CS_Thickness_dn_sch = "N/A"</t>
  </si>
  <si>
    <t xml:space="preserve">        Exit Function</t>
  </si>
  <si>
    <t xml:space="preserve">  End If</t>
  </si>
  <si>
    <t xml:space="preserve">    PipeImp_CS_Thickness_dn_sch(Dn, SCH) = "N/A"</t>
  </si>
  <si>
    <t xml:space="preserve">    Exit Function</t>
  </si>
  <si>
    <t xml:space="preserve">   </t>
  </si>
  <si>
    <t>If SCH = 5 Then</t>
  </si>
  <si>
    <t>Y = 4</t>
  </si>
  <si>
    <t>ElseIf SCH = 10 Then Y = 5</t>
  </si>
  <si>
    <t>ElseIf SCH = 20 Then Y = 6</t>
  </si>
  <si>
    <t>ElseIf SCH = 30 Then Y = 7</t>
  </si>
  <si>
    <t>ElseIf SCH = 40 Then Y = 8</t>
  </si>
  <si>
    <t>ElseIf SCH = 60 Then Y = 9</t>
  </si>
  <si>
    <t>ElseIf SCH = 80 Then Y = 10</t>
  </si>
  <si>
    <t>ElseIf SCH = 100 Then Y = 11</t>
  </si>
  <si>
    <t>ElseIf SCH = 120 Then Y = 12</t>
  </si>
  <si>
    <t>ElseIf SCH = 140 Then Y = 13</t>
  </si>
  <si>
    <t>ElseIf SCH = 160 Then Y = 14</t>
  </si>
  <si>
    <t>ElseIf SCH = "STD" Then Y = 15</t>
  </si>
  <si>
    <t>ElseIf SCH = "XS" Then Y = 16</t>
  </si>
  <si>
    <t>ElseIf SCH = "XXS" Then Y = 17</t>
  </si>
  <si>
    <t xml:space="preserve">   PipeImp_CS_Thickness_dn_sch = "N/A"</t>
  </si>
  <si>
    <t xml:space="preserve">   Exit Function</t>
  </si>
  <si>
    <t>PipeImp_CS_Thickness_dn_sch = C(x, Y)</t>
  </si>
  <si>
    <t xml:space="preserve">    If PipeImp_CS_Thickness_dn_sch = " - " Then</t>
  </si>
  <si>
    <t xml:space="preserve">    End If</t>
  </si>
  <si>
    <t xml:space="preserve">                        'PipeImp_CS_Dint_dn_sch</t>
  </si>
  <si>
    <t xml:space="preserve">                        </t>
  </si>
  <si>
    <t xml:space="preserve"> 'The function  PipeImp_CS_Dint_dn_sch  gives the interior diameter of a pipe with</t>
  </si>
  <si>
    <t>Function PipeImp_CS_Dint_dn_sch(Dn, SCH)</t>
  </si>
  <si>
    <t xml:space="preserve">    If PipeImp_CS_Thickness_dn_sch(Dn, SCH) = "N/A" Then</t>
  </si>
  <si>
    <t xml:space="preserve">        PipeImp_CS_Dint_dn_sch = "N/A"</t>
  </si>
  <si>
    <t xml:space="preserve">    If PipeImp_CS_Dext_dn(Dn) = "N/A" Then</t>
  </si>
  <si>
    <t xml:space="preserve">    PipeImp_CS_Dint_dn_sch = PipeImp_CS_Dext_dn(Dn) - PipeImp_CS_Thickness_dn_sch(Dn, SCH) * 2</t>
  </si>
  <si>
    <t>[1]</t>
  </si>
  <si>
    <t>Pa</t>
  </si>
  <si>
    <t>g =</t>
  </si>
  <si>
    <t>m/s²</t>
  </si>
  <si>
    <t>Pulpa húmeda (p)</t>
  </si>
  <si>
    <t>Flujo másico de agua extraida</t>
  </si>
  <si>
    <t>Energía unitaria requerida para la</t>
  </si>
  <si>
    <t>Cambio de entalpía del vapor saturado</t>
  </si>
  <si>
    <r>
      <t>m</t>
    </r>
    <r>
      <rPr>
        <vertAlign val="superscript"/>
        <sz val="11"/>
        <color indexed="8"/>
        <rFont val="Calibri"/>
        <family val="2"/>
      </rPr>
      <t>3</t>
    </r>
    <r>
      <rPr>
        <sz val="10"/>
        <color theme="1"/>
        <rFont val="Arial"/>
        <family val="2"/>
      </rPr>
      <t>/h</t>
    </r>
  </si>
  <si>
    <r>
      <t>m</t>
    </r>
    <r>
      <rPr>
        <vertAlign val="subscript"/>
        <sz val="11"/>
        <color indexed="8"/>
        <rFont val="Calibri"/>
        <family val="2"/>
      </rPr>
      <t>w</t>
    </r>
    <r>
      <rPr>
        <sz val="10"/>
        <color theme="1"/>
        <rFont val="Arial"/>
        <family val="2"/>
      </rPr>
      <t xml:space="preserve"> =</t>
    </r>
  </si>
  <si>
    <r>
      <t>m</t>
    </r>
    <r>
      <rPr>
        <vertAlign val="subscript"/>
        <sz val="11"/>
        <color indexed="8"/>
        <rFont val="Calibri"/>
        <family val="2"/>
      </rPr>
      <t>w_in</t>
    </r>
    <r>
      <rPr>
        <sz val="10"/>
        <color theme="1"/>
        <rFont val="Arial"/>
        <family val="2"/>
      </rPr>
      <t xml:space="preserve">  - m</t>
    </r>
    <r>
      <rPr>
        <vertAlign val="subscript"/>
        <sz val="11"/>
        <color indexed="8"/>
        <rFont val="Calibri"/>
        <family val="2"/>
      </rPr>
      <t>w_out</t>
    </r>
    <r>
      <rPr>
        <sz val="10"/>
        <color theme="1"/>
        <rFont val="Arial"/>
        <family val="2"/>
      </rPr>
      <t xml:space="preserve">  </t>
    </r>
  </si>
  <si>
    <t xml:space="preserve"> evaporación</t>
  </si>
  <si>
    <r>
      <rPr>
        <sz val="11"/>
        <color indexed="8"/>
        <rFont val="Symbol"/>
        <family val="1"/>
      </rPr>
      <t>D</t>
    </r>
    <r>
      <rPr>
        <sz val="10"/>
        <color theme="1"/>
        <rFont val="Arial"/>
        <family val="2"/>
      </rPr>
      <t>h</t>
    </r>
    <r>
      <rPr>
        <vertAlign val="subscript"/>
        <sz val="11"/>
        <color indexed="8"/>
        <rFont val="Calibri"/>
        <family val="2"/>
      </rPr>
      <t>v</t>
    </r>
    <r>
      <rPr>
        <sz val="10"/>
        <color theme="1"/>
        <rFont val="Arial"/>
        <family val="2"/>
      </rPr>
      <t xml:space="preserve"> =</t>
    </r>
  </si>
  <si>
    <r>
      <t>h</t>
    </r>
    <r>
      <rPr>
        <vertAlign val="subscript"/>
        <sz val="11"/>
        <color indexed="8"/>
        <rFont val="Calibri"/>
        <family val="2"/>
      </rPr>
      <t>v_3</t>
    </r>
    <r>
      <rPr>
        <sz val="10"/>
        <color theme="1"/>
        <rFont val="Arial"/>
        <family val="2"/>
      </rPr>
      <t xml:space="preserve"> - h</t>
    </r>
    <r>
      <rPr>
        <vertAlign val="subscript"/>
        <sz val="11"/>
        <color indexed="8"/>
        <rFont val="Calibri"/>
        <family val="2"/>
      </rPr>
      <t>v_4</t>
    </r>
    <r>
      <rPr>
        <sz val="10"/>
        <color theme="1"/>
        <rFont val="Arial"/>
        <family val="2"/>
      </rPr>
      <t xml:space="preserve">  </t>
    </r>
  </si>
  <si>
    <t>kJ/kg</t>
  </si>
  <si>
    <r>
      <t>kg/m</t>
    </r>
    <r>
      <rPr>
        <vertAlign val="superscript"/>
        <sz val="11"/>
        <color indexed="8"/>
        <rFont val="Calibri"/>
        <family val="2"/>
      </rPr>
      <t>3</t>
    </r>
  </si>
  <si>
    <r>
      <t>m</t>
    </r>
    <r>
      <rPr>
        <vertAlign val="subscript"/>
        <sz val="11"/>
        <color indexed="8"/>
        <rFont val="Calibri"/>
        <family val="2"/>
      </rPr>
      <t>w_in</t>
    </r>
    <r>
      <rPr>
        <sz val="10"/>
        <color theme="1"/>
        <rFont val="Arial"/>
        <family val="2"/>
      </rPr>
      <t xml:space="preserve"> =</t>
    </r>
  </si>
  <si>
    <r>
      <t>Q</t>
    </r>
    <r>
      <rPr>
        <vertAlign val="subscript"/>
        <sz val="11"/>
        <color indexed="8"/>
        <rFont val="Calibri"/>
        <family val="2"/>
      </rPr>
      <t>unit</t>
    </r>
    <r>
      <rPr>
        <sz val="10"/>
        <color theme="1"/>
        <rFont val="Arial"/>
        <family val="2"/>
      </rPr>
      <t xml:space="preserve"> =</t>
    </r>
  </si>
  <si>
    <r>
      <t>Q</t>
    </r>
    <r>
      <rPr>
        <vertAlign val="subscript"/>
        <sz val="11"/>
        <color indexed="8"/>
        <rFont val="Calibri"/>
        <family val="2"/>
      </rPr>
      <t>neto</t>
    </r>
    <r>
      <rPr>
        <sz val="10"/>
        <color theme="1"/>
        <rFont val="Arial"/>
        <family val="2"/>
      </rPr>
      <t xml:space="preserve"> + Q</t>
    </r>
    <r>
      <rPr>
        <vertAlign val="subscript"/>
        <sz val="11"/>
        <color indexed="8"/>
        <rFont val="Calibri"/>
        <family val="2"/>
      </rPr>
      <t>pérdidas</t>
    </r>
    <r>
      <rPr>
        <sz val="10"/>
        <color theme="1"/>
        <rFont val="Arial"/>
        <family val="2"/>
      </rPr>
      <t xml:space="preserve">  </t>
    </r>
  </si>
  <si>
    <r>
      <t>h</t>
    </r>
    <r>
      <rPr>
        <vertAlign val="subscript"/>
        <sz val="11"/>
        <color indexed="8"/>
        <rFont val="Calibri"/>
        <family val="2"/>
      </rPr>
      <t>v_3</t>
    </r>
    <r>
      <rPr>
        <sz val="10"/>
        <color theme="1"/>
        <rFont val="Arial"/>
        <family val="2"/>
      </rPr>
      <t xml:space="preserve"> =</t>
    </r>
  </si>
  <si>
    <r>
      <t>t</t>
    </r>
    <r>
      <rPr>
        <vertAlign val="subscript"/>
        <sz val="11"/>
        <color indexed="8"/>
        <rFont val="Calibri"/>
        <family val="2"/>
      </rPr>
      <t>p_in</t>
    </r>
    <r>
      <rPr>
        <sz val="10"/>
        <color theme="1"/>
        <rFont val="Arial"/>
        <family val="2"/>
      </rPr>
      <t xml:space="preserve"> =</t>
    </r>
  </si>
  <si>
    <r>
      <t>m</t>
    </r>
    <r>
      <rPr>
        <vertAlign val="subscript"/>
        <sz val="11"/>
        <color indexed="8"/>
        <rFont val="Calibri"/>
        <family val="2"/>
      </rPr>
      <t>w_out</t>
    </r>
    <r>
      <rPr>
        <sz val="10"/>
        <color theme="1"/>
        <rFont val="Arial"/>
        <family val="2"/>
      </rPr>
      <t xml:space="preserve"> =</t>
    </r>
  </si>
  <si>
    <r>
      <t>Q</t>
    </r>
    <r>
      <rPr>
        <vertAlign val="subscript"/>
        <sz val="11"/>
        <color indexed="8"/>
        <rFont val="Calibri"/>
        <family val="2"/>
      </rPr>
      <t>neto</t>
    </r>
    <r>
      <rPr>
        <sz val="10"/>
        <color theme="1"/>
        <rFont val="Arial"/>
        <family val="2"/>
      </rPr>
      <t xml:space="preserve"> =</t>
    </r>
  </si>
  <si>
    <r>
      <rPr>
        <sz val="11"/>
        <color indexed="8"/>
        <rFont val="Symbol"/>
        <family val="1"/>
      </rPr>
      <t>D</t>
    </r>
    <r>
      <rPr>
        <sz val="10"/>
        <color theme="1"/>
        <rFont val="Arial"/>
        <family val="2"/>
      </rPr>
      <t>h</t>
    </r>
    <r>
      <rPr>
        <vertAlign val="subscript"/>
        <sz val="11"/>
        <color indexed="8"/>
        <rFont val="Calibri"/>
        <family val="2"/>
      </rPr>
      <t>w</t>
    </r>
    <r>
      <rPr>
        <sz val="10"/>
        <color theme="1"/>
        <rFont val="Arial"/>
        <family val="2"/>
      </rPr>
      <t xml:space="preserve"> </t>
    </r>
  </si>
  <si>
    <t>kJ/kg_w</t>
  </si>
  <si>
    <r>
      <t>h</t>
    </r>
    <r>
      <rPr>
        <vertAlign val="subscript"/>
        <sz val="11"/>
        <color indexed="8"/>
        <rFont val="Calibri"/>
        <family val="2"/>
      </rPr>
      <t>v_4</t>
    </r>
    <r>
      <rPr>
        <sz val="10"/>
        <color theme="1"/>
        <rFont val="Arial"/>
        <family val="2"/>
      </rPr>
      <t xml:space="preserve"> =</t>
    </r>
  </si>
  <si>
    <r>
      <t>p</t>
    </r>
    <r>
      <rPr>
        <vertAlign val="subscript"/>
        <sz val="11"/>
        <color indexed="8"/>
        <rFont val="Calibri"/>
        <family val="2"/>
      </rPr>
      <t>p_in</t>
    </r>
    <r>
      <rPr>
        <sz val="10"/>
        <color theme="1"/>
        <rFont val="Arial"/>
        <family val="2"/>
      </rPr>
      <t xml:space="preserve"> =</t>
    </r>
  </si>
  <si>
    <t>kPa</t>
  </si>
  <si>
    <r>
      <t>Q</t>
    </r>
    <r>
      <rPr>
        <vertAlign val="subscript"/>
        <sz val="11"/>
        <color indexed="8"/>
        <rFont val="Calibri"/>
        <family val="2"/>
      </rPr>
      <t>pérdidas</t>
    </r>
    <r>
      <rPr>
        <sz val="10"/>
        <color theme="1"/>
        <rFont val="Arial"/>
        <family val="2"/>
      </rPr>
      <t xml:space="preserve">  :</t>
    </r>
  </si>
  <si>
    <t>Calor perdido al ambiente</t>
  </si>
  <si>
    <t>Cambio de entalpía del agua</t>
  </si>
  <si>
    <t>más el calor perdido en la pulpa. Estas dos</t>
  </si>
  <si>
    <r>
      <t>Consumo específico de vapor "m</t>
    </r>
    <r>
      <rPr>
        <b/>
        <vertAlign val="subscript"/>
        <sz val="11"/>
        <color indexed="8"/>
        <rFont val="Calibri"/>
        <family val="2"/>
      </rPr>
      <t>v_esp</t>
    </r>
    <r>
      <rPr>
        <b/>
        <sz val="11"/>
        <color indexed="8"/>
        <rFont val="Calibri"/>
        <family val="2"/>
      </rPr>
      <t>"</t>
    </r>
  </si>
  <si>
    <t>Concentraciones en peso (W)</t>
  </si>
  <si>
    <t xml:space="preserve">Entalpía del agua comprimida, a la </t>
  </si>
  <si>
    <r>
      <rPr>
        <sz val="11"/>
        <color indexed="8"/>
        <rFont val="Arial"/>
        <family val="2"/>
      </rPr>
      <t>m</t>
    </r>
    <r>
      <rPr>
        <vertAlign val="subscript"/>
        <sz val="11"/>
        <color indexed="8"/>
        <rFont val="Arial"/>
        <family val="2"/>
      </rPr>
      <t>v_esp</t>
    </r>
    <r>
      <rPr>
        <sz val="11"/>
        <color indexed="8"/>
        <rFont val="Arial"/>
        <family val="2"/>
      </rPr>
      <t xml:space="preserve"> * </t>
    </r>
    <r>
      <rPr>
        <sz val="11"/>
        <color indexed="8"/>
        <rFont val="Symbol"/>
        <family val="1"/>
      </rPr>
      <t>D</t>
    </r>
    <r>
      <rPr>
        <sz val="10"/>
        <color theme="1"/>
        <rFont val="Arial"/>
        <family val="2"/>
      </rPr>
      <t>h</t>
    </r>
    <r>
      <rPr>
        <vertAlign val="subscript"/>
        <sz val="11"/>
        <color indexed="8"/>
        <rFont val="Calibri"/>
        <family val="2"/>
      </rPr>
      <t>v</t>
    </r>
    <r>
      <rPr>
        <sz val="10"/>
        <color theme="1"/>
        <rFont val="Arial"/>
        <family val="2"/>
      </rPr>
      <t xml:space="preserve">  </t>
    </r>
  </si>
  <si>
    <t>%</t>
  </si>
  <si>
    <r>
      <rPr>
        <sz val="11"/>
        <color indexed="8"/>
        <rFont val="Arial"/>
        <family val="2"/>
      </rPr>
      <t>m</t>
    </r>
    <r>
      <rPr>
        <vertAlign val="subscript"/>
        <sz val="11"/>
        <color indexed="8"/>
        <rFont val="Arial"/>
        <family val="2"/>
      </rPr>
      <t>v_esp</t>
    </r>
    <r>
      <rPr>
        <sz val="11"/>
        <color indexed="8"/>
        <rFont val="Arial"/>
        <family val="2"/>
      </rPr>
      <t xml:space="preserve"> =</t>
    </r>
  </si>
  <si>
    <r>
      <rPr>
        <sz val="11"/>
        <color indexed="8"/>
        <rFont val="Arial"/>
        <family val="2"/>
      </rPr>
      <t>Q</t>
    </r>
    <r>
      <rPr>
        <vertAlign val="subscript"/>
        <sz val="11"/>
        <color indexed="8"/>
        <rFont val="Arial"/>
        <family val="2"/>
      </rPr>
      <t>unit</t>
    </r>
    <r>
      <rPr>
        <sz val="11"/>
        <color indexed="8"/>
        <rFont val="Arial"/>
        <family val="2"/>
      </rPr>
      <t xml:space="preserve"> / </t>
    </r>
    <r>
      <rPr>
        <sz val="11"/>
        <color indexed="8"/>
        <rFont val="Symbol"/>
        <family val="1"/>
      </rPr>
      <t>D</t>
    </r>
    <r>
      <rPr>
        <sz val="10"/>
        <color theme="1"/>
        <rFont val="Arial"/>
        <family val="2"/>
      </rPr>
      <t>h</t>
    </r>
    <r>
      <rPr>
        <vertAlign val="subscript"/>
        <sz val="11"/>
        <color indexed="8"/>
        <rFont val="Calibri"/>
        <family val="2"/>
      </rPr>
      <t>v</t>
    </r>
    <r>
      <rPr>
        <sz val="10"/>
        <color theme="1"/>
        <rFont val="Arial"/>
        <family val="2"/>
      </rPr>
      <t xml:space="preserve"> </t>
    </r>
  </si>
  <si>
    <r>
      <t>t</t>
    </r>
    <r>
      <rPr>
        <vertAlign val="subscript"/>
        <sz val="11"/>
        <color indexed="8"/>
        <rFont val="Calibri"/>
        <family val="2"/>
      </rPr>
      <t>w_1</t>
    </r>
    <r>
      <rPr>
        <sz val="10"/>
        <color theme="1"/>
        <rFont val="Arial"/>
        <family val="2"/>
      </rPr>
      <t xml:space="preserve"> =</t>
    </r>
  </si>
  <si>
    <r>
      <t>m</t>
    </r>
    <r>
      <rPr>
        <vertAlign val="subscript"/>
        <sz val="11"/>
        <color indexed="8"/>
        <rFont val="Calibri"/>
        <family val="2"/>
      </rPr>
      <t>p</t>
    </r>
    <r>
      <rPr>
        <sz val="10"/>
        <color theme="1"/>
        <rFont val="Arial"/>
        <family val="2"/>
      </rPr>
      <t xml:space="preserve"> =</t>
    </r>
  </si>
  <si>
    <r>
      <rPr>
        <sz val="11"/>
        <color indexed="8"/>
        <rFont val="Symbol"/>
        <family val="1"/>
      </rPr>
      <t>r</t>
    </r>
    <r>
      <rPr>
        <vertAlign val="subscript"/>
        <sz val="11"/>
        <color indexed="8"/>
        <rFont val="Arial"/>
        <family val="2"/>
      </rPr>
      <t>p</t>
    </r>
    <r>
      <rPr>
        <sz val="11"/>
        <color indexed="8"/>
        <rFont val="Symbol"/>
        <family val="1"/>
      </rPr>
      <t xml:space="preserve"> </t>
    </r>
    <r>
      <rPr>
        <sz val="10"/>
        <color theme="1"/>
        <rFont val="Arial"/>
        <family val="2"/>
      </rPr>
      <t>* V</t>
    </r>
    <r>
      <rPr>
        <vertAlign val="subscript"/>
        <sz val="11"/>
        <color indexed="8"/>
        <rFont val="Calibri"/>
        <family val="2"/>
      </rPr>
      <t>p</t>
    </r>
    <r>
      <rPr>
        <sz val="10"/>
        <color theme="1"/>
        <rFont val="Arial"/>
        <family val="2"/>
      </rPr>
      <t xml:space="preserve">  </t>
    </r>
  </si>
  <si>
    <r>
      <t>p</t>
    </r>
    <r>
      <rPr>
        <vertAlign val="subscript"/>
        <sz val="11"/>
        <color indexed="8"/>
        <rFont val="Calibri"/>
        <family val="2"/>
      </rPr>
      <t>w_1</t>
    </r>
    <r>
      <rPr>
        <sz val="10"/>
        <color theme="1"/>
        <rFont val="Arial"/>
        <family val="2"/>
      </rPr>
      <t xml:space="preserve"> =</t>
    </r>
  </si>
  <si>
    <r>
      <rPr>
        <sz val="11"/>
        <color indexed="8"/>
        <rFont val="Symbol"/>
        <family val="1"/>
      </rPr>
      <t xml:space="preserve">h </t>
    </r>
    <r>
      <rPr>
        <sz val="10"/>
        <color theme="1"/>
        <rFont val="Arial"/>
        <family val="2"/>
      </rPr>
      <t>=</t>
    </r>
  </si>
  <si>
    <t>kJ/kg_v</t>
  </si>
  <si>
    <r>
      <t>h</t>
    </r>
    <r>
      <rPr>
        <vertAlign val="subscript"/>
        <sz val="11"/>
        <color indexed="8"/>
        <rFont val="Calibri"/>
        <family val="2"/>
      </rPr>
      <t>w_1</t>
    </r>
    <r>
      <rPr>
        <sz val="10"/>
        <color theme="1"/>
        <rFont val="Arial"/>
        <family val="2"/>
      </rPr>
      <t xml:space="preserve"> =</t>
    </r>
  </si>
  <si>
    <t>H2O_Enthalpy_t_p(t;p)</t>
  </si>
  <si>
    <r>
      <t>Q</t>
    </r>
    <r>
      <rPr>
        <vertAlign val="subscript"/>
        <sz val="11"/>
        <color indexed="8"/>
        <rFont val="Calibri"/>
        <family val="2"/>
      </rPr>
      <t>neto</t>
    </r>
    <r>
      <rPr>
        <sz val="10"/>
        <color theme="1"/>
        <rFont val="Arial"/>
        <family val="2"/>
      </rPr>
      <t xml:space="preserve"> / </t>
    </r>
    <r>
      <rPr>
        <sz val="11"/>
        <color indexed="8"/>
        <rFont val="Symbol"/>
        <family val="1"/>
      </rPr>
      <t xml:space="preserve">h </t>
    </r>
  </si>
  <si>
    <r>
      <t>kg</t>
    </r>
    <r>
      <rPr>
        <vertAlign val="subscript"/>
        <sz val="11"/>
        <color indexed="8"/>
        <rFont val="Calibri"/>
        <family val="2"/>
      </rPr>
      <t>v</t>
    </r>
    <r>
      <rPr>
        <sz val="10"/>
        <color theme="1"/>
        <rFont val="Arial"/>
        <family val="2"/>
      </rPr>
      <t xml:space="preserve"> / kg</t>
    </r>
    <r>
      <rPr>
        <vertAlign val="subscript"/>
        <sz val="11"/>
        <color indexed="8"/>
        <rFont val="Calibri"/>
        <family val="2"/>
      </rPr>
      <t>w</t>
    </r>
    <r>
      <rPr>
        <sz val="10"/>
        <color theme="1"/>
        <rFont val="Arial"/>
        <family val="2"/>
      </rPr>
      <t xml:space="preserve"> </t>
    </r>
  </si>
  <si>
    <t>Consumo de vapor</t>
  </si>
  <si>
    <t>kg/h</t>
  </si>
  <si>
    <r>
      <t>m</t>
    </r>
    <r>
      <rPr>
        <vertAlign val="subscript"/>
        <sz val="11"/>
        <color indexed="8"/>
        <rFont val="Arial"/>
        <family val="2"/>
      </rPr>
      <t>v</t>
    </r>
    <r>
      <rPr>
        <sz val="11"/>
        <color indexed="8"/>
        <rFont val="Arial"/>
        <family val="2"/>
      </rPr>
      <t xml:space="preserve"> =</t>
    </r>
  </si>
  <si>
    <r>
      <t>m</t>
    </r>
    <r>
      <rPr>
        <vertAlign val="subscript"/>
        <sz val="11"/>
        <color indexed="8"/>
        <rFont val="Arial"/>
        <family val="2"/>
      </rPr>
      <t>w</t>
    </r>
    <r>
      <rPr>
        <sz val="11"/>
        <color indexed="8"/>
        <rFont val="Arial"/>
        <family val="2"/>
      </rPr>
      <t xml:space="preserve"> * m</t>
    </r>
    <r>
      <rPr>
        <vertAlign val="subscript"/>
        <sz val="11"/>
        <color indexed="8"/>
        <rFont val="Arial"/>
        <family val="2"/>
      </rPr>
      <t>v_esp</t>
    </r>
    <r>
      <rPr>
        <sz val="11"/>
        <color indexed="8"/>
        <rFont val="Arial"/>
        <family val="2"/>
      </rPr>
      <t xml:space="preserve">  </t>
    </r>
  </si>
  <si>
    <r>
      <t>kg</t>
    </r>
    <r>
      <rPr>
        <vertAlign val="subscript"/>
        <sz val="11"/>
        <color indexed="8"/>
        <rFont val="Calibri"/>
        <family val="2"/>
      </rPr>
      <t>w</t>
    </r>
    <r>
      <rPr>
        <sz val="10"/>
        <color theme="1"/>
        <rFont val="Arial"/>
        <family val="2"/>
      </rPr>
      <t>/s</t>
    </r>
  </si>
  <si>
    <r>
      <t>p</t>
    </r>
    <r>
      <rPr>
        <vertAlign val="subscript"/>
        <sz val="11"/>
        <color indexed="8"/>
        <rFont val="Calibri"/>
        <family val="2"/>
      </rPr>
      <t>w_2</t>
    </r>
    <r>
      <rPr>
        <sz val="10"/>
        <color theme="1"/>
        <rFont val="Arial"/>
        <family val="2"/>
      </rPr>
      <t xml:space="preserve"> =</t>
    </r>
  </si>
  <si>
    <r>
      <t>p</t>
    </r>
    <r>
      <rPr>
        <vertAlign val="subscript"/>
        <sz val="11"/>
        <color indexed="8"/>
        <rFont val="Calibri"/>
        <family val="2"/>
      </rPr>
      <t>w_1</t>
    </r>
    <r>
      <rPr>
        <sz val="10"/>
        <color theme="1"/>
        <rFont val="Arial"/>
        <family val="2"/>
      </rPr>
      <t xml:space="preserve"> </t>
    </r>
  </si>
  <si>
    <r>
      <t>p</t>
    </r>
    <r>
      <rPr>
        <vertAlign val="subscript"/>
        <sz val="11"/>
        <color indexed="8"/>
        <rFont val="Calibri"/>
        <family val="2"/>
      </rPr>
      <t>v_3</t>
    </r>
    <r>
      <rPr>
        <sz val="10"/>
        <color theme="1"/>
        <rFont val="Arial"/>
        <family val="2"/>
      </rPr>
      <t xml:space="preserve"> =</t>
    </r>
  </si>
  <si>
    <t>bar(g)</t>
  </si>
  <si>
    <r>
      <t>kg</t>
    </r>
    <r>
      <rPr>
        <vertAlign val="subscript"/>
        <sz val="11"/>
        <color indexed="8"/>
        <rFont val="Calibri"/>
        <family val="2"/>
      </rPr>
      <t>v</t>
    </r>
    <r>
      <rPr>
        <sz val="10"/>
        <color theme="1"/>
        <rFont val="Arial"/>
        <family val="2"/>
      </rPr>
      <t xml:space="preserve"> / s</t>
    </r>
  </si>
  <si>
    <r>
      <t>h</t>
    </r>
    <r>
      <rPr>
        <vertAlign val="subscript"/>
        <sz val="11"/>
        <color indexed="8"/>
        <rFont val="Calibri"/>
        <family val="2"/>
      </rPr>
      <t>w_2</t>
    </r>
    <r>
      <rPr>
        <sz val="10"/>
        <color theme="1"/>
        <rFont val="Arial"/>
        <family val="2"/>
      </rPr>
      <t xml:space="preserve"> =</t>
    </r>
  </si>
  <si>
    <t>SaturSteam_Enthalpy_p(p)</t>
  </si>
  <si>
    <t>Entalpía del vapor saturado</t>
  </si>
  <si>
    <r>
      <rPr>
        <sz val="11"/>
        <color indexed="8"/>
        <rFont val="Symbol"/>
        <family val="1"/>
      </rPr>
      <t>D</t>
    </r>
    <r>
      <rPr>
        <sz val="10"/>
        <color theme="1"/>
        <rFont val="Arial"/>
        <family val="2"/>
      </rPr>
      <t>h</t>
    </r>
    <r>
      <rPr>
        <vertAlign val="subscript"/>
        <sz val="11"/>
        <color indexed="8"/>
        <rFont val="Calibri"/>
        <family val="2"/>
      </rPr>
      <t>w</t>
    </r>
    <r>
      <rPr>
        <sz val="10"/>
        <color theme="1"/>
        <rFont val="Arial"/>
        <family val="2"/>
      </rPr>
      <t xml:space="preserve"> =</t>
    </r>
  </si>
  <si>
    <r>
      <t>h</t>
    </r>
    <r>
      <rPr>
        <vertAlign val="subscript"/>
        <sz val="11"/>
        <color indexed="8"/>
        <rFont val="Calibri"/>
        <family val="2"/>
      </rPr>
      <t>w_2</t>
    </r>
    <r>
      <rPr>
        <sz val="10"/>
        <color theme="1"/>
        <rFont val="Arial"/>
        <family val="2"/>
      </rPr>
      <t xml:space="preserve"> - h</t>
    </r>
    <r>
      <rPr>
        <vertAlign val="subscript"/>
        <sz val="11"/>
        <color indexed="8"/>
        <rFont val="Calibri"/>
        <family val="2"/>
      </rPr>
      <t>w_1</t>
    </r>
    <r>
      <rPr>
        <sz val="10"/>
        <color theme="1"/>
        <rFont val="Arial"/>
        <family val="2"/>
      </rPr>
      <t xml:space="preserve">  </t>
    </r>
  </si>
  <si>
    <t>SaturWater_Enthalpy_p(p)</t>
  </si>
  <si>
    <t xml:space="preserve">            Diagrama T-s del proceso</t>
  </si>
  <si>
    <t>Propiedades del vapor saturado</t>
  </si>
  <si>
    <t>Rugosidad relativa</t>
  </si>
  <si>
    <t>Factor de fricción</t>
  </si>
  <si>
    <t>Presión</t>
  </si>
  <si>
    <t>Rugosidad absoluta de la cañería</t>
  </si>
  <si>
    <t>0.1</t>
  </si>
  <si>
    <t>Temperatura</t>
  </si>
  <si>
    <r>
      <t>t</t>
    </r>
    <r>
      <rPr>
        <vertAlign val="subscript"/>
        <sz val="11"/>
        <color indexed="8"/>
        <rFont val="Calibri"/>
        <family val="2"/>
      </rPr>
      <t>v_3</t>
    </r>
    <r>
      <rPr>
        <sz val="10"/>
        <color theme="1"/>
        <rFont val="Arial"/>
        <family val="2"/>
      </rPr>
      <t xml:space="preserve"> =</t>
    </r>
  </si>
  <si>
    <t>H2O_SaturationTemp_p(p)</t>
  </si>
  <si>
    <t>Altura de velocidad</t>
  </si>
  <si>
    <t>Densidad</t>
  </si>
  <si>
    <r>
      <t>h</t>
    </r>
    <r>
      <rPr>
        <vertAlign val="subscript"/>
        <sz val="11"/>
        <color indexed="8"/>
        <rFont val="Calibri"/>
        <family val="2"/>
      </rPr>
      <t>v_v</t>
    </r>
    <r>
      <rPr>
        <sz val="10"/>
        <color theme="1"/>
        <rFont val="Arial"/>
        <family val="2"/>
      </rPr>
      <t xml:space="preserve"> =</t>
    </r>
  </si>
  <si>
    <r>
      <t>(</t>
    </r>
    <r>
      <rPr>
        <sz val="11"/>
        <color indexed="8"/>
        <rFont val="Symbol"/>
        <family val="1"/>
      </rPr>
      <t>r</t>
    </r>
    <r>
      <rPr>
        <sz val="10"/>
        <color theme="1"/>
        <rFont val="Arial"/>
        <family val="2"/>
      </rPr>
      <t>/2) * v²</t>
    </r>
  </si>
  <si>
    <r>
      <rPr>
        <sz val="11"/>
        <color indexed="8"/>
        <rFont val="Symbol"/>
        <family val="1"/>
      </rPr>
      <t>r</t>
    </r>
    <r>
      <rPr>
        <vertAlign val="subscript"/>
        <sz val="11"/>
        <color indexed="8"/>
        <rFont val="Arial"/>
        <family val="2"/>
      </rPr>
      <t>v</t>
    </r>
    <r>
      <rPr>
        <sz val="11"/>
        <color indexed="8"/>
        <rFont val="Symbol"/>
        <family val="1"/>
      </rPr>
      <t xml:space="preserve"> </t>
    </r>
    <r>
      <rPr>
        <sz val="10"/>
        <color theme="1"/>
        <rFont val="Arial"/>
        <family val="2"/>
      </rPr>
      <t>=</t>
    </r>
  </si>
  <si>
    <t>1/SaturSteam_SpecVolume_t(t)</t>
  </si>
  <si>
    <t>Viscosidad absoluta del vapor saturado</t>
  </si>
  <si>
    <t>Flujo volumétrico de vapor</t>
  </si>
  <si>
    <t xml:space="preserve">Pa </t>
  </si>
  <si>
    <r>
      <t>V</t>
    </r>
    <r>
      <rPr>
        <vertAlign val="subscript"/>
        <sz val="11"/>
        <color indexed="8"/>
        <rFont val="Arial"/>
        <family val="2"/>
      </rPr>
      <t>v</t>
    </r>
    <r>
      <rPr>
        <sz val="11"/>
        <color indexed="8"/>
        <rFont val="Arial"/>
        <family val="2"/>
      </rPr>
      <t xml:space="preserve"> =</t>
    </r>
  </si>
  <si>
    <r>
      <t>m</t>
    </r>
    <r>
      <rPr>
        <vertAlign val="subscript"/>
        <sz val="11"/>
        <color indexed="8"/>
        <rFont val="Arial"/>
        <family val="2"/>
      </rPr>
      <t>v</t>
    </r>
    <r>
      <rPr>
        <sz val="11"/>
        <color indexed="8"/>
        <rFont val="Arial"/>
        <family val="2"/>
      </rPr>
      <t xml:space="preserve">  / </t>
    </r>
    <r>
      <rPr>
        <sz val="11"/>
        <color indexed="8"/>
        <rFont val="Symbol"/>
        <family val="1"/>
      </rPr>
      <t>r</t>
    </r>
    <r>
      <rPr>
        <vertAlign val="subscript"/>
        <sz val="11"/>
        <color indexed="8"/>
        <rFont val="Arial"/>
        <family val="2"/>
      </rPr>
      <t>v</t>
    </r>
  </si>
  <si>
    <r>
      <rPr>
        <sz val="11"/>
        <color indexed="8"/>
        <rFont val="Symbol"/>
        <family val="1"/>
      </rPr>
      <t>m</t>
    </r>
    <r>
      <rPr>
        <vertAlign val="subscript"/>
        <sz val="11"/>
        <color indexed="8"/>
        <rFont val="Arial"/>
        <family val="2"/>
      </rPr>
      <t>v</t>
    </r>
    <r>
      <rPr>
        <sz val="11"/>
        <color indexed="8"/>
        <rFont val="Symbol"/>
        <family val="1"/>
      </rPr>
      <t xml:space="preserve"> </t>
    </r>
    <r>
      <rPr>
        <sz val="10"/>
        <color theme="1"/>
        <rFont val="Arial"/>
        <family val="2"/>
      </rPr>
      <t>=</t>
    </r>
  </si>
  <si>
    <t>SaturSteam_DynViscosity_t(t)</t>
  </si>
  <si>
    <t xml:space="preserve">kPa </t>
  </si>
  <si>
    <t>Flujo volumétrico del condensado</t>
  </si>
  <si>
    <t>Pérdida de presión unitaria del vapor</t>
  </si>
  <si>
    <r>
      <t>V</t>
    </r>
    <r>
      <rPr>
        <vertAlign val="subscript"/>
        <sz val="11"/>
        <color indexed="8"/>
        <rFont val="Arial"/>
        <family val="2"/>
      </rPr>
      <t>c</t>
    </r>
    <r>
      <rPr>
        <sz val="11"/>
        <color indexed="8"/>
        <rFont val="Arial"/>
        <family val="2"/>
      </rPr>
      <t xml:space="preserve"> =</t>
    </r>
  </si>
  <si>
    <r>
      <t>m</t>
    </r>
    <r>
      <rPr>
        <vertAlign val="subscript"/>
        <sz val="11"/>
        <color indexed="8"/>
        <rFont val="Arial"/>
        <family val="2"/>
      </rPr>
      <t>c</t>
    </r>
    <r>
      <rPr>
        <sz val="11"/>
        <color indexed="8"/>
        <rFont val="Arial"/>
        <family val="2"/>
      </rPr>
      <t xml:space="preserve">  / </t>
    </r>
    <r>
      <rPr>
        <sz val="11"/>
        <color indexed="8"/>
        <rFont val="Symbol"/>
        <family val="1"/>
      </rPr>
      <t>r</t>
    </r>
    <r>
      <rPr>
        <vertAlign val="subscript"/>
        <sz val="11"/>
        <color indexed="8"/>
        <rFont val="Arial"/>
        <family val="2"/>
      </rPr>
      <t>c</t>
    </r>
  </si>
  <si>
    <t>Viscosidad cinemática del vapor saturado</t>
  </si>
  <si>
    <r>
      <rPr>
        <sz val="11"/>
        <color indexed="8"/>
        <rFont val="Symbol"/>
        <family val="1"/>
      </rPr>
      <t>D</t>
    </r>
    <r>
      <rPr>
        <sz val="10"/>
        <color theme="1"/>
        <rFont val="Arial"/>
        <family val="2"/>
      </rPr>
      <t>P</t>
    </r>
    <r>
      <rPr>
        <vertAlign val="subscript"/>
        <sz val="11"/>
        <color indexed="8"/>
        <rFont val="Calibri"/>
        <family val="2"/>
      </rPr>
      <t>v_u</t>
    </r>
    <r>
      <rPr>
        <sz val="10"/>
        <color theme="1"/>
        <rFont val="Arial"/>
        <family val="2"/>
      </rPr>
      <t xml:space="preserve"> =</t>
    </r>
  </si>
  <si>
    <r>
      <t>f * (1 / d) * h</t>
    </r>
    <r>
      <rPr>
        <vertAlign val="subscript"/>
        <sz val="11"/>
        <color indexed="8"/>
        <rFont val="Calibri"/>
        <family val="2"/>
      </rPr>
      <t xml:space="preserve">v_v </t>
    </r>
  </si>
  <si>
    <r>
      <t>m</t>
    </r>
    <r>
      <rPr>
        <vertAlign val="subscript"/>
        <sz val="11"/>
        <color indexed="8"/>
        <rFont val="Arial"/>
        <family val="2"/>
      </rPr>
      <t>c</t>
    </r>
    <r>
      <rPr>
        <sz val="11"/>
        <color indexed="8"/>
        <rFont val="Arial"/>
        <family val="2"/>
      </rPr>
      <t xml:space="preserve"> =</t>
    </r>
  </si>
  <si>
    <r>
      <t>m</t>
    </r>
    <r>
      <rPr>
        <vertAlign val="subscript"/>
        <sz val="11"/>
        <color indexed="8"/>
        <rFont val="Arial"/>
        <family val="2"/>
      </rPr>
      <t>v</t>
    </r>
    <r>
      <rPr>
        <sz val="11"/>
        <color indexed="8"/>
        <rFont val="Arial"/>
        <family val="2"/>
      </rPr>
      <t xml:space="preserve">  </t>
    </r>
  </si>
  <si>
    <r>
      <t>m</t>
    </r>
    <r>
      <rPr>
        <vertAlign val="superscript"/>
        <sz val="11"/>
        <color indexed="8"/>
        <rFont val="Calibri"/>
        <family val="2"/>
      </rPr>
      <t>3</t>
    </r>
    <r>
      <rPr>
        <sz val="10"/>
        <color theme="1"/>
        <rFont val="Arial"/>
        <family val="2"/>
      </rPr>
      <t>/s</t>
    </r>
  </si>
  <si>
    <r>
      <rPr>
        <sz val="11"/>
        <color indexed="8"/>
        <rFont val="Symbol"/>
        <family val="1"/>
      </rPr>
      <t>n</t>
    </r>
    <r>
      <rPr>
        <vertAlign val="subscript"/>
        <sz val="11"/>
        <color indexed="8"/>
        <rFont val="Arial"/>
        <family val="2"/>
      </rPr>
      <t>v</t>
    </r>
    <r>
      <rPr>
        <sz val="11"/>
        <color indexed="8"/>
        <rFont val="Symbol"/>
        <family val="1"/>
      </rPr>
      <t xml:space="preserve"> </t>
    </r>
    <r>
      <rPr>
        <sz val="10"/>
        <color theme="1"/>
        <rFont val="Arial"/>
        <family val="2"/>
      </rPr>
      <t>=</t>
    </r>
  </si>
  <si>
    <r>
      <rPr>
        <sz val="11"/>
        <color indexed="8"/>
        <rFont val="Symbol"/>
        <family val="1"/>
      </rPr>
      <t>m</t>
    </r>
    <r>
      <rPr>
        <vertAlign val="subscript"/>
        <sz val="11"/>
        <color indexed="8"/>
        <rFont val="Arial"/>
        <family val="2"/>
      </rPr>
      <t>v</t>
    </r>
    <r>
      <rPr>
        <sz val="11"/>
        <color indexed="8"/>
        <rFont val="Symbol"/>
        <family val="1"/>
      </rPr>
      <t xml:space="preserve"> </t>
    </r>
    <r>
      <rPr>
        <sz val="10"/>
        <color theme="1"/>
        <rFont val="Arial"/>
        <family val="2"/>
      </rPr>
      <t>/</t>
    </r>
    <r>
      <rPr>
        <sz val="11"/>
        <color indexed="8"/>
        <rFont val="Symbol"/>
        <family val="1"/>
      </rPr>
      <t>r</t>
    </r>
    <r>
      <rPr>
        <vertAlign val="subscript"/>
        <sz val="11"/>
        <color indexed="8"/>
        <rFont val="Calibri"/>
        <family val="2"/>
      </rPr>
      <t>v</t>
    </r>
    <r>
      <rPr>
        <sz val="10"/>
        <color theme="1"/>
        <rFont val="Arial"/>
        <family val="2"/>
      </rPr>
      <t xml:space="preserve">  </t>
    </r>
  </si>
  <si>
    <r>
      <t>kg</t>
    </r>
    <r>
      <rPr>
        <vertAlign val="subscript"/>
        <sz val="11"/>
        <color indexed="8"/>
        <rFont val="Calibri"/>
        <family val="2"/>
      </rPr>
      <t>c</t>
    </r>
    <r>
      <rPr>
        <sz val="10"/>
        <color theme="1"/>
        <rFont val="Arial"/>
        <family val="2"/>
      </rPr>
      <t xml:space="preserve"> / s</t>
    </r>
  </si>
  <si>
    <t>Velocidad del vapor</t>
  </si>
  <si>
    <r>
      <rPr>
        <sz val="11"/>
        <color indexed="8"/>
        <rFont val="Symbol"/>
        <family val="1"/>
      </rPr>
      <t>r</t>
    </r>
    <r>
      <rPr>
        <vertAlign val="subscript"/>
        <sz val="11"/>
        <color indexed="8"/>
        <rFont val="Arial"/>
        <family val="2"/>
      </rPr>
      <t>c</t>
    </r>
    <r>
      <rPr>
        <sz val="11"/>
        <color indexed="8"/>
        <rFont val="Symbol"/>
        <family val="1"/>
      </rPr>
      <t xml:space="preserve"> </t>
    </r>
    <r>
      <rPr>
        <sz val="10"/>
        <color theme="1"/>
        <rFont val="Arial"/>
        <family val="2"/>
      </rPr>
      <t>=</t>
    </r>
  </si>
  <si>
    <t>sch =</t>
  </si>
  <si>
    <t>kPa/m</t>
  </si>
  <si>
    <t>Velocidad del condensado</t>
  </si>
  <si>
    <t>Pipe_Imp_CS_Dint_dn_sch(dn;sch)/1000</t>
  </si>
  <si>
    <t>Número de Reynolds</t>
  </si>
  <si>
    <t>Pérdida de presión en largo "L"</t>
  </si>
  <si>
    <r>
      <t xml:space="preserve">v * d / </t>
    </r>
    <r>
      <rPr>
        <sz val="11"/>
        <color indexed="8"/>
        <rFont val="Symbol"/>
        <family val="1"/>
      </rPr>
      <t>n</t>
    </r>
  </si>
  <si>
    <r>
      <t>m</t>
    </r>
    <r>
      <rPr>
        <vertAlign val="superscript"/>
        <sz val="11"/>
        <color indexed="8"/>
        <rFont val="Calibri"/>
        <family val="2"/>
      </rPr>
      <t>2</t>
    </r>
    <r>
      <rPr>
        <sz val="10"/>
        <color theme="1"/>
        <rFont val="Arial"/>
        <family val="2"/>
      </rPr>
      <t xml:space="preserve">  </t>
    </r>
  </si>
  <si>
    <r>
      <rPr>
        <sz val="11"/>
        <color indexed="8"/>
        <rFont val="Symbol"/>
        <family val="1"/>
      </rPr>
      <t>D</t>
    </r>
    <r>
      <rPr>
        <sz val="10"/>
        <color theme="1"/>
        <rFont val="Arial"/>
        <family val="2"/>
      </rPr>
      <t>P</t>
    </r>
    <r>
      <rPr>
        <vertAlign val="subscript"/>
        <sz val="11"/>
        <color indexed="8"/>
        <rFont val="Calibri"/>
        <family val="2"/>
      </rPr>
      <t>v_u</t>
    </r>
    <r>
      <rPr>
        <sz val="10"/>
        <color theme="1"/>
        <rFont val="Arial"/>
        <family val="2"/>
      </rPr>
      <t xml:space="preserve"> * L</t>
    </r>
  </si>
  <si>
    <t>kPa / 100 m</t>
  </si>
  <si>
    <t>Propiedades del agua saturada</t>
  </si>
  <si>
    <r>
      <t>p</t>
    </r>
    <r>
      <rPr>
        <vertAlign val="subscript"/>
        <sz val="11"/>
        <color indexed="8"/>
        <rFont val="Calibri"/>
        <family val="2"/>
      </rPr>
      <t>v_4</t>
    </r>
    <r>
      <rPr>
        <sz val="10"/>
        <color theme="1"/>
        <rFont val="Arial"/>
        <family val="2"/>
      </rPr>
      <t xml:space="preserve"> =</t>
    </r>
  </si>
  <si>
    <r>
      <t>t</t>
    </r>
    <r>
      <rPr>
        <vertAlign val="subscript"/>
        <sz val="11"/>
        <color indexed="8"/>
        <rFont val="Calibri"/>
        <family val="2"/>
      </rPr>
      <t>v4</t>
    </r>
    <r>
      <rPr>
        <sz val="10"/>
        <color theme="1"/>
        <rFont val="Arial"/>
        <family val="2"/>
      </rPr>
      <t xml:space="preserve"> =</t>
    </r>
  </si>
  <si>
    <r>
      <t>t</t>
    </r>
    <r>
      <rPr>
        <vertAlign val="subscript"/>
        <sz val="11"/>
        <color indexed="8"/>
        <rFont val="Calibri"/>
        <family val="2"/>
      </rPr>
      <t>v_3</t>
    </r>
  </si>
  <si>
    <r>
      <t>t</t>
    </r>
    <r>
      <rPr>
        <vertAlign val="subscript"/>
        <sz val="11"/>
        <color indexed="8"/>
        <rFont val="Calibri"/>
        <family val="2"/>
      </rPr>
      <t>v_4</t>
    </r>
    <r>
      <rPr>
        <sz val="10"/>
        <color theme="1"/>
        <rFont val="Arial"/>
        <family val="2"/>
      </rPr>
      <t xml:space="preserve"> =</t>
    </r>
  </si>
  <si>
    <t>1/SaturWater_SpecVolume_t(t)</t>
  </si>
  <si>
    <r>
      <t>C</t>
    </r>
    <r>
      <rPr>
        <sz val="11"/>
        <color indexed="8"/>
        <rFont val="Calibri"/>
        <family val="2"/>
      </rPr>
      <t>w</t>
    </r>
    <r>
      <rPr>
        <vertAlign val="subscript"/>
        <sz val="11"/>
        <color indexed="8"/>
        <rFont val="Calibri"/>
        <family val="2"/>
      </rPr>
      <t>s_in</t>
    </r>
    <r>
      <rPr>
        <sz val="10"/>
        <color theme="1"/>
        <rFont val="Arial"/>
        <family val="2"/>
      </rPr>
      <t xml:space="preserve"> =</t>
    </r>
  </si>
  <si>
    <r>
      <t>C</t>
    </r>
    <r>
      <rPr>
        <sz val="11"/>
        <color indexed="8"/>
        <rFont val="Calibri"/>
        <family val="2"/>
      </rPr>
      <t>w</t>
    </r>
    <r>
      <rPr>
        <vertAlign val="subscript"/>
        <sz val="11"/>
        <color indexed="8"/>
        <rFont val="Calibri"/>
        <family val="2"/>
      </rPr>
      <t>s_out</t>
    </r>
    <r>
      <rPr>
        <sz val="10"/>
        <color theme="1"/>
        <rFont val="Arial"/>
        <family val="2"/>
      </rPr>
      <t xml:space="preserve"> =</t>
    </r>
  </si>
  <si>
    <r>
      <t>Cw</t>
    </r>
    <r>
      <rPr>
        <vertAlign val="subscript"/>
        <sz val="11"/>
        <color indexed="8"/>
        <rFont val="Calibri"/>
        <family val="2"/>
      </rPr>
      <t>_w_in</t>
    </r>
    <r>
      <rPr>
        <sz val="10"/>
        <color theme="1"/>
        <rFont val="Arial"/>
        <family val="2"/>
      </rPr>
      <t xml:space="preserve"> =</t>
    </r>
  </si>
  <si>
    <r>
      <t>Cw</t>
    </r>
    <r>
      <rPr>
        <vertAlign val="subscript"/>
        <sz val="11"/>
        <color indexed="8"/>
        <rFont val="Calibri"/>
        <family val="2"/>
      </rPr>
      <t>_w_out</t>
    </r>
    <r>
      <rPr>
        <sz val="10"/>
        <color theme="1"/>
        <rFont val="Arial"/>
        <family val="2"/>
      </rPr>
      <t xml:space="preserve"> * m</t>
    </r>
    <r>
      <rPr>
        <vertAlign val="subscript"/>
        <sz val="11"/>
        <color indexed="8"/>
        <rFont val="Calibri"/>
        <family val="2"/>
      </rPr>
      <t>p</t>
    </r>
    <r>
      <rPr>
        <sz val="10"/>
        <color theme="1"/>
        <rFont val="Arial"/>
        <family val="2"/>
      </rPr>
      <t xml:space="preserve"> </t>
    </r>
  </si>
  <si>
    <r>
      <t>Cw</t>
    </r>
    <r>
      <rPr>
        <vertAlign val="subscript"/>
        <sz val="11"/>
        <color indexed="8"/>
        <rFont val="Calibri"/>
        <family val="2"/>
      </rPr>
      <t>_w_out</t>
    </r>
    <r>
      <rPr>
        <sz val="10"/>
        <color theme="1"/>
        <rFont val="Arial"/>
        <family val="2"/>
      </rPr>
      <t xml:space="preserve"> =</t>
    </r>
  </si>
  <si>
    <r>
      <t>Cw</t>
    </r>
    <r>
      <rPr>
        <vertAlign val="subscript"/>
        <sz val="11"/>
        <color indexed="8"/>
        <rFont val="Calibri"/>
        <family val="2"/>
      </rPr>
      <t>_w_in</t>
    </r>
    <r>
      <rPr>
        <sz val="10"/>
        <color theme="1"/>
        <rFont val="Arial"/>
        <family val="2"/>
      </rPr>
      <t xml:space="preserve"> * m</t>
    </r>
    <r>
      <rPr>
        <vertAlign val="subscript"/>
        <sz val="11"/>
        <color indexed="8"/>
        <rFont val="Calibri"/>
        <family val="2"/>
      </rPr>
      <t>p</t>
    </r>
    <r>
      <rPr>
        <sz val="10"/>
        <color theme="1"/>
        <rFont val="Arial"/>
        <family val="2"/>
      </rPr>
      <t xml:space="preserve">  </t>
    </r>
  </si>
  <si>
    <r>
      <t>C</t>
    </r>
    <r>
      <rPr>
        <sz val="11"/>
        <color indexed="8"/>
        <rFont val="Calibri"/>
        <family val="2"/>
      </rPr>
      <t>w</t>
    </r>
    <r>
      <rPr>
        <vertAlign val="subscript"/>
        <sz val="11"/>
        <color indexed="8"/>
        <rFont val="Calibri"/>
        <family val="2"/>
      </rPr>
      <t>s_int</t>
    </r>
    <r>
      <rPr>
        <sz val="10"/>
        <color theme="1"/>
        <rFont val="Arial"/>
        <family val="2"/>
      </rPr>
      <t xml:space="preserve"> =</t>
    </r>
  </si>
  <si>
    <t>entrada (Estado 1)</t>
  </si>
  <si>
    <t>Eficiencia de la transferencia de calor</t>
  </si>
  <si>
    <t>Presión del vapor saturado disponible</t>
  </si>
  <si>
    <t>(Estado 3)</t>
  </si>
  <si>
    <r>
      <t>p</t>
    </r>
    <r>
      <rPr>
        <vertAlign val="subscript"/>
        <sz val="11"/>
        <color indexed="8"/>
        <rFont val="Calibri"/>
        <family val="2"/>
      </rPr>
      <t>atm_loc</t>
    </r>
    <r>
      <rPr>
        <sz val="10"/>
        <color theme="1"/>
        <rFont val="Arial"/>
        <family val="2"/>
      </rPr>
      <t xml:space="preserve"> =</t>
    </r>
  </si>
  <si>
    <t>Presión del vapor</t>
  </si>
  <si>
    <t>Presión atmosférica local</t>
  </si>
  <si>
    <t>Presión del vapor (Estado 3)</t>
  </si>
  <si>
    <t>Entalpía del agua saturada (Estado 4)</t>
  </si>
  <si>
    <t>pérdidas se consideran en la eficiencia.</t>
  </si>
  <si>
    <t>Cañería de vapor</t>
  </si>
  <si>
    <t>Pipe_Friction_Factor_Rrel_Re</t>
  </si>
  <si>
    <r>
      <rPr>
        <sz val="11"/>
        <color indexed="8"/>
        <rFont val="Symbol"/>
        <family val="1"/>
      </rPr>
      <t>D</t>
    </r>
    <r>
      <rPr>
        <sz val="10"/>
        <color theme="1"/>
        <rFont val="Arial"/>
        <family val="2"/>
      </rPr>
      <t>P</t>
    </r>
    <r>
      <rPr>
        <vertAlign val="subscript"/>
        <sz val="11"/>
        <color indexed="8"/>
        <rFont val="Calibri"/>
        <family val="2"/>
      </rPr>
      <t>v_100</t>
    </r>
    <r>
      <rPr>
        <sz val="10"/>
        <color theme="1"/>
        <rFont val="Arial"/>
        <family val="2"/>
      </rPr>
      <t xml:space="preserve"> =</t>
    </r>
  </si>
  <si>
    <t>Cañería de condensado</t>
  </si>
  <si>
    <t>Presión, temperatura y densidad</t>
  </si>
  <si>
    <t>Density</t>
  </si>
  <si>
    <t>Temperature</t>
  </si>
  <si>
    <t>Pressure</t>
  </si>
  <si>
    <t>Flujo de vapor requerido en un secador de pulpa</t>
  </si>
  <si>
    <t>Condiciones de entrada de la pulpa</t>
  </si>
  <si>
    <t>Eficiencia</t>
  </si>
  <si>
    <t>Secador a vapor</t>
  </si>
  <si>
    <t>Flujo de agua extraido de la pulpa</t>
  </si>
  <si>
    <t>Vapor saturado</t>
  </si>
  <si>
    <t>Flujo de vapor</t>
  </si>
  <si>
    <t>Condiciones de salida de la pulpa</t>
  </si>
  <si>
    <t>Relative rugosity</t>
  </si>
  <si>
    <t>Sarurated water properties</t>
  </si>
  <si>
    <t>Condensate velocity</t>
  </si>
  <si>
    <t>Condensate volumetric flowrate</t>
  </si>
  <si>
    <t>Reynolds number</t>
  </si>
  <si>
    <t>Pressure loss in length "L"</t>
  </si>
  <si>
    <t>Steam velocity</t>
  </si>
  <si>
    <t>Saturated steam kinematic viscosity</t>
  </si>
  <si>
    <t>Saturated steam absolute viscosity</t>
  </si>
  <si>
    <t>Steam volumetric flowrate</t>
  </si>
  <si>
    <t xml:space="preserve">          T-s process diagram</t>
  </si>
  <si>
    <t>Local atmospheric pressure</t>
  </si>
  <si>
    <t>Saturated steam enthalpy change</t>
  </si>
  <si>
    <t>Saturated steam properties</t>
  </si>
  <si>
    <t>Steam consumption</t>
  </si>
  <si>
    <t>Heat loss to ambient</t>
  </si>
  <si>
    <t>are considered in the efficiency</t>
  </si>
  <si>
    <t>Condensate pipe</t>
  </si>
  <si>
    <t>Steam pipe</t>
  </si>
  <si>
    <t>Available saturated steam pressure</t>
  </si>
  <si>
    <r>
      <t>Specific steam consumption "m</t>
    </r>
    <r>
      <rPr>
        <b/>
        <vertAlign val="subscript"/>
        <sz val="11"/>
        <color indexed="8"/>
        <rFont val="Calibri"/>
        <family val="2"/>
      </rPr>
      <t>v_esp</t>
    </r>
    <r>
      <rPr>
        <b/>
        <sz val="11"/>
        <color indexed="8"/>
        <rFont val="Calibri"/>
        <family val="2"/>
      </rPr>
      <t>"</t>
    </r>
  </si>
  <si>
    <t>Weigth concentrations (W)</t>
  </si>
  <si>
    <t>Heat transfer efficiency</t>
  </si>
  <si>
    <t xml:space="preserve">Entalpía del vapor saturado (del agua </t>
  </si>
  <si>
    <t xml:space="preserve">evaporada), en Estado 2   </t>
  </si>
  <si>
    <t>water) in State 2.</t>
  </si>
  <si>
    <t>Water enthalpy change</t>
  </si>
  <si>
    <t>Flujo másico de agua con la pulpa a la salida</t>
  </si>
  <si>
    <t>Flujo másico de agua con la pulpa a la entrada</t>
  </si>
  <si>
    <t>Flujo másico de agua(w) en entrada y salida</t>
  </si>
  <si>
    <t>Water mass flowrate (w) en entrada y salida</t>
  </si>
  <si>
    <r>
      <t>Q</t>
    </r>
    <r>
      <rPr>
        <vertAlign val="subscript"/>
        <sz val="11"/>
        <color indexed="8"/>
        <rFont val="Calibri"/>
        <family val="2"/>
      </rPr>
      <t>net</t>
    </r>
    <r>
      <rPr>
        <sz val="10"/>
        <color theme="1"/>
        <rFont val="Arial"/>
        <family val="2"/>
      </rPr>
      <t xml:space="preserve"> + Q</t>
    </r>
    <r>
      <rPr>
        <vertAlign val="subscript"/>
        <sz val="11"/>
        <color indexed="8"/>
        <rFont val="Calibri"/>
        <family val="2"/>
      </rPr>
      <t>loss</t>
    </r>
  </si>
  <si>
    <r>
      <t>Q</t>
    </r>
    <r>
      <rPr>
        <vertAlign val="subscript"/>
        <sz val="11"/>
        <color indexed="8"/>
        <rFont val="Calibri"/>
        <family val="2"/>
      </rPr>
      <t>net</t>
    </r>
    <r>
      <rPr>
        <sz val="10"/>
        <color theme="1"/>
        <rFont val="Arial"/>
        <family val="2"/>
      </rPr>
      <t xml:space="preserve"> =</t>
    </r>
  </si>
  <si>
    <r>
      <t>Q</t>
    </r>
    <r>
      <rPr>
        <vertAlign val="subscript"/>
        <sz val="11"/>
        <color indexed="8"/>
        <rFont val="Calibri"/>
        <family val="2"/>
      </rPr>
      <t>loss</t>
    </r>
    <r>
      <rPr>
        <sz val="10"/>
        <color theme="1"/>
        <rFont val="Arial"/>
        <family val="2"/>
      </rPr>
      <t xml:space="preserve">  :</t>
    </r>
  </si>
  <si>
    <r>
      <t>Q</t>
    </r>
    <r>
      <rPr>
        <vertAlign val="subscript"/>
        <sz val="11"/>
        <color indexed="8"/>
        <rFont val="Calibri"/>
        <family val="2"/>
      </rPr>
      <t>net</t>
    </r>
    <r>
      <rPr>
        <sz val="10"/>
        <color theme="1"/>
        <rFont val="Arial"/>
        <family val="2"/>
      </rPr>
      <t xml:space="preserve"> / </t>
    </r>
    <r>
      <rPr>
        <sz val="11"/>
        <color indexed="8"/>
        <rFont val="Symbol"/>
        <family val="1"/>
      </rPr>
      <t xml:space="preserve">h </t>
    </r>
  </si>
  <si>
    <t>Steam pressure (State 3)</t>
  </si>
  <si>
    <t>Compressed water enthalpy at the inlet</t>
  </si>
  <si>
    <t>(State 1)</t>
  </si>
  <si>
    <r>
      <t>(100-Cw</t>
    </r>
    <r>
      <rPr>
        <vertAlign val="subscript"/>
        <sz val="10"/>
        <color indexed="8"/>
        <rFont val="Arial"/>
        <family val="2"/>
      </rPr>
      <t>s_in</t>
    </r>
    <r>
      <rPr>
        <sz val="10"/>
        <color theme="1"/>
        <rFont val="Arial"/>
        <family val="2"/>
      </rPr>
      <t>)/100</t>
    </r>
  </si>
  <si>
    <r>
      <t>(100-Cw</t>
    </r>
    <r>
      <rPr>
        <vertAlign val="subscript"/>
        <sz val="10"/>
        <color indexed="8"/>
        <rFont val="Arial"/>
        <family val="2"/>
      </rPr>
      <t>s_out</t>
    </r>
    <r>
      <rPr>
        <sz val="10"/>
        <color theme="1"/>
        <rFont val="Arial"/>
        <family val="2"/>
      </rPr>
      <t>)/100</t>
    </r>
  </si>
  <si>
    <t>(State 3)</t>
  </si>
  <si>
    <t>Kinematic pressure</t>
  </si>
  <si>
    <t>Steam unit pressure drop</t>
  </si>
  <si>
    <t>Friction factor</t>
  </si>
  <si>
    <t>Pipe absolute rugosity</t>
  </si>
  <si>
    <t xml:space="preserve">Saturated steam enthalpy (of evaporated </t>
  </si>
  <si>
    <t xml:space="preserve"> di = Pipe_Imp_CS_Dint_dn_sch(N72,N73)/1000</t>
  </si>
  <si>
    <t>Humid slurry (s)</t>
  </si>
  <si>
    <r>
      <t>V</t>
    </r>
    <r>
      <rPr>
        <vertAlign val="subscript"/>
        <sz val="11"/>
        <color indexed="8"/>
        <rFont val="Calibri"/>
        <family val="2"/>
      </rPr>
      <t>s</t>
    </r>
    <r>
      <rPr>
        <sz val="10"/>
        <color theme="1"/>
        <rFont val="Arial"/>
        <family val="2"/>
      </rPr>
      <t xml:space="preserve"> =</t>
    </r>
  </si>
  <si>
    <r>
      <rPr>
        <sz val="11"/>
        <color indexed="8"/>
        <rFont val="Symbol"/>
        <family val="1"/>
      </rPr>
      <t>r</t>
    </r>
    <r>
      <rPr>
        <vertAlign val="subscript"/>
        <sz val="11"/>
        <color indexed="8"/>
        <rFont val="Arial"/>
        <family val="2"/>
      </rPr>
      <t>s</t>
    </r>
    <r>
      <rPr>
        <sz val="11"/>
        <color indexed="8"/>
        <rFont val="Symbol"/>
        <family val="1"/>
      </rPr>
      <t xml:space="preserve"> </t>
    </r>
    <r>
      <rPr>
        <sz val="10"/>
        <color theme="1"/>
        <rFont val="Arial"/>
        <family val="2"/>
      </rPr>
      <t>=</t>
    </r>
  </si>
  <si>
    <r>
      <t>t</t>
    </r>
    <r>
      <rPr>
        <vertAlign val="subscript"/>
        <sz val="11"/>
        <color indexed="8"/>
        <rFont val="Calibri"/>
        <family val="2"/>
      </rPr>
      <t>s_in</t>
    </r>
    <r>
      <rPr>
        <sz val="10"/>
        <color theme="1"/>
        <rFont val="Arial"/>
        <family val="2"/>
      </rPr>
      <t xml:space="preserve"> =</t>
    </r>
  </si>
  <si>
    <r>
      <t>p</t>
    </r>
    <r>
      <rPr>
        <vertAlign val="subscript"/>
        <sz val="11"/>
        <color indexed="8"/>
        <rFont val="Calibri"/>
        <family val="2"/>
      </rPr>
      <t>s_in</t>
    </r>
    <r>
      <rPr>
        <sz val="10"/>
        <color theme="1"/>
        <rFont val="Arial"/>
        <family val="2"/>
      </rPr>
      <t xml:space="preserve"> =</t>
    </r>
  </si>
  <si>
    <r>
      <t>m</t>
    </r>
    <r>
      <rPr>
        <vertAlign val="subscript"/>
        <sz val="11"/>
        <color indexed="8"/>
        <rFont val="Calibri"/>
        <family val="2"/>
      </rPr>
      <t>s</t>
    </r>
    <r>
      <rPr>
        <sz val="10"/>
        <color theme="1"/>
        <rFont val="Arial"/>
        <family val="2"/>
      </rPr>
      <t xml:space="preserve"> =</t>
    </r>
  </si>
  <si>
    <r>
      <rPr>
        <sz val="11"/>
        <color indexed="8"/>
        <rFont val="Symbol"/>
        <family val="1"/>
      </rPr>
      <t>r</t>
    </r>
    <r>
      <rPr>
        <vertAlign val="subscript"/>
        <sz val="11"/>
        <color indexed="8"/>
        <rFont val="Arial"/>
        <family val="2"/>
      </rPr>
      <t>s</t>
    </r>
    <r>
      <rPr>
        <sz val="11"/>
        <color indexed="8"/>
        <rFont val="Symbol"/>
        <family val="1"/>
      </rPr>
      <t xml:space="preserve"> </t>
    </r>
    <r>
      <rPr>
        <sz val="10"/>
        <color theme="1"/>
        <rFont val="Arial"/>
        <family val="2"/>
      </rPr>
      <t>* V</t>
    </r>
    <r>
      <rPr>
        <vertAlign val="subscript"/>
        <sz val="11"/>
        <color indexed="8"/>
        <rFont val="Calibri"/>
        <family val="2"/>
      </rPr>
      <t>s</t>
    </r>
    <r>
      <rPr>
        <sz val="10"/>
        <color theme="1"/>
        <rFont val="Arial"/>
        <family val="2"/>
      </rPr>
      <t xml:space="preserve">  </t>
    </r>
  </si>
  <si>
    <t xml:space="preserve">Extracted water mass flowrate </t>
  </si>
  <si>
    <t>Energy required for the evaporation</t>
  </si>
  <si>
    <t>plus heat loss in slurry. These two losses</t>
  </si>
  <si>
    <t>(for one (1) kg water)</t>
  </si>
  <si>
    <t>Saturated water enthalpy (State 4)</t>
  </si>
  <si>
    <t>Condensation enthalpy change</t>
  </si>
  <si>
    <t>Cambio de entalpía en la condensación</t>
  </si>
  <si>
    <t>Flujo másico de pulpa a la entrada</t>
  </si>
  <si>
    <r>
      <t>V</t>
    </r>
    <r>
      <rPr>
        <vertAlign val="subscript"/>
        <sz val="11"/>
        <color indexed="8"/>
        <rFont val="Calibri"/>
        <family val="2"/>
      </rPr>
      <t>p_in</t>
    </r>
    <r>
      <rPr>
        <sz val="10"/>
        <color theme="1"/>
        <rFont val="Arial"/>
        <family val="2"/>
      </rPr>
      <t xml:space="preserve"> =</t>
    </r>
  </si>
  <si>
    <r>
      <rPr>
        <sz val="11"/>
        <color indexed="8"/>
        <rFont val="Symbol"/>
        <family val="1"/>
      </rPr>
      <t>r</t>
    </r>
    <r>
      <rPr>
        <vertAlign val="subscript"/>
        <sz val="11"/>
        <color indexed="8"/>
        <rFont val="Arial"/>
        <family val="2"/>
      </rPr>
      <t>p_in</t>
    </r>
    <r>
      <rPr>
        <sz val="11"/>
        <color indexed="8"/>
        <rFont val="Symbol"/>
        <family val="1"/>
      </rPr>
      <t xml:space="preserve"> </t>
    </r>
    <r>
      <rPr>
        <sz val="10"/>
        <color theme="1"/>
        <rFont val="Arial"/>
        <family val="2"/>
      </rPr>
      <t>=</t>
    </r>
  </si>
  <si>
    <r>
      <t>m</t>
    </r>
    <r>
      <rPr>
        <vertAlign val="subscript"/>
        <sz val="11"/>
        <color indexed="8"/>
        <rFont val="Calibri"/>
        <family val="2"/>
      </rPr>
      <t>p_in</t>
    </r>
    <r>
      <rPr>
        <sz val="10"/>
        <color theme="1"/>
        <rFont val="Arial"/>
        <family val="2"/>
      </rPr>
      <t xml:space="preserve"> =</t>
    </r>
  </si>
  <si>
    <r>
      <t>m</t>
    </r>
    <r>
      <rPr>
        <vertAlign val="subscript"/>
        <sz val="11"/>
        <color indexed="8"/>
        <rFont val="Calibri"/>
        <family val="2"/>
      </rPr>
      <t>p_in</t>
    </r>
    <r>
      <rPr>
        <sz val="10"/>
        <color theme="1"/>
        <rFont val="Arial"/>
        <family val="2"/>
      </rPr>
      <t xml:space="preserve"> - m</t>
    </r>
    <r>
      <rPr>
        <vertAlign val="subscript"/>
        <sz val="10"/>
        <color indexed="8"/>
        <rFont val="Arial"/>
        <family val="2"/>
      </rPr>
      <t>w_in</t>
    </r>
    <r>
      <rPr>
        <sz val="10"/>
        <color theme="1"/>
        <rFont val="Arial"/>
        <family val="2"/>
      </rPr>
      <t xml:space="preserve"> </t>
    </r>
  </si>
  <si>
    <r>
      <t>m</t>
    </r>
    <r>
      <rPr>
        <vertAlign val="subscript"/>
        <sz val="11"/>
        <color indexed="8"/>
        <rFont val="Calibri"/>
        <family val="2"/>
      </rPr>
      <t>p_seca</t>
    </r>
    <r>
      <rPr>
        <sz val="10"/>
        <color theme="1"/>
        <rFont val="Arial"/>
        <family val="2"/>
      </rPr>
      <t xml:space="preserve"> =</t>
    </r>
  </si>
  <si>
    <t xml:space="preserve">Flujo másico de pulpa seca  </t>
  </si>
  <si>
    <t>Flujo másico de pulpa húmeda a la entrada</t>
  </si>
  <si>
    <t>Flujo másico de pulpa húmeda a la salida</t>
  </si>
  <si>
    <r>
      <t>m</t>
    </r>
    <r>
      <rPr>
        <vertAlign val="subscript"/>
        <sz val="11"/>
        <color indexed="8"/>
        <rFont val="Calibri"/>
        <family val="2"/>
      </rPr>
      <t>p_out</t>
    </r>
    <r>
      <rPr>
        <sz val="10"/>
        <color theme="1"/>
        <rFont val="Arial"/>
        <family val="2"/>
      </rPr>
      <t xml:space="preserve"> =</t>
    </r>
  </si>
  <si>
    <r>
      <t>m</t>
    </r>
    <r>
      <rPr>
        <vertAlign val="subscript"/>
        <sz val="11"/>
        <color indexed="8"/>
        <rFont val="Calibri"/>
        <family val="2"/>
      </rPr>
      <t>p_seca</t>
    </r>
    <r>
      <rPr>
        <sz val="10"/>
        <color theme="1"/>
        <rFont val="Arial"/>
        <family val="2"/>
      </rPr>
      <t xml:space="preserve"> + m</t>
    </r>
    <r>
      <rPr>
        <vertAlign val="subscript"/>
        <sz val="10"/>
        <color indexed="8"/>
        <rFont val="Arial"/>
        <family val="2"/>
      </rPr>
      <t>w_out</t>
    </r>
    <r>
      <rPr>
        <sz val="10"/>
        <color theme="1"/>
        <rFont val="Arial"/>
        <family val="2"/>
      </rPr>
      <t xml:space="preserve">      </t>
    </r>
  </si>
  <si>
    <r>
      <t>Cw</t>
    </r>
    <r>
      <rPr>
        <vertAlign val="subscript"/>
        <sz val="11"/>
        <color indexed="8"/>
        <rFont val="Calibri"/>
        <family val="2"/>
      </rPr>
      <t>_w_in</t>
    </r>
    <r>
      <rPr>
        <sz val="10"/>
        <color theme="1"/>
        <rFont val="Arial"/>
        <family val="2"/>
      </rPr>
      <t xml:space="preserve"> * m</t>
    </r>
    <r>
      <rPr>
        <vertAlign val="subscript"/>
        <sz val="11"/>
        <color indexed="8"/>
        <rFont val="Calibri"/>
        <family val="2"/>
      </rPr>
      <t xml:space="preserve">p_in  </t>
    </r>
    <r>
      <rPr>
        <sz val="10"/>
        <color theme="1"/>
        <rFont val="Arial"/>
        <family val="2"/>
      </rPr>
      <t xml:space="preserve">  </t>
    </r>
  </si>
  <si>
    <r>
      <t>p</t>
    </r>
    <r>
      <rPr>
        <vertAlign val="subscript"/>
        <sz val="11"/>
        <color indexed="8"/>
        <rFont val="Calibri"/>
        <family val="2"/>
      </rPr>
      <t>v_3</t>
    </r>
    <r>
      <rPr>
        <sz val="10"/>
        <color theme="1"/>
        <rFont val="Arial"/>
        <family val="2"/>
      </rPr>
      <t xml:space="preserve">  =</t>
    </r>
  </si>
  <si>
    <t>bar (g)</t>
  </si>
  <si>
    <r>
      <t>C</t>
    </r>
    <r>
      <rPr>
        <vertAlign val="subscript"/>
        <sz val="11"/>
        <color indexed="8"/>
        <rFont val="Calibri"/>
        <family val="2"/>
      </rPr>
      <t>W_p_out</t>
    </r>
    <r>
      <rPr>
        <sz val="10"/>
        <color theme="1"/>
        <rFont val="Arial"/>
        <family val="2"/>
      </rPr>
      <t xml:space="preserve"> =</t>
    </r>
  </si>
  <si>
    <r>
      <t>C</t>
    </r>
    <r>
      <rPr>
        <sz val="11"/>
        <color indexed="8"/>
        <rFont val="Calibri"/>
        <family val="2"/>
      </rPr>
      <t>w</t>
    </r>
    <r>
      <rPr>
        <vertAlign val="subscript"/>
        <sz val="11"/>
        <color indexed="8"/>
        <rFont val="Calibri"/>
        <family val="2"/>
      </rPr>
      <t>p_int</t>
    </r>
    <r>
      <rPr>
        <sz val="10"/>
        <color theme="1"/>
        <rFont val="Arial"/>
        <family val="2"/>
      </rPr>
      <t xml:space="preserve"> =</t>
    </r>
  </si>
  <si>
    <r>
      <t>C</t>
    </r>
    <r>
      <rPr>
        <sz val="11"/>
        <color indexed="8"/>
        <rFont val="Calibri"/>
        <family val="2"/>
      </rPr>
      <t>w</t>
    </r>
    <r>
      <rPr>
        <vertAlign val="subscript"/>
        <sz val="11"/>
        <color indexed="8"/>
        <rFont val="Calibri"/>
        <family val="2"/>
      </rPr>
      <t>p_out</t>
    </r>
    <r>
      <rPr>
        <sz val="10"/>
        <color theme="1"/>
        <rFont val="Arial"/>
        <family val="2"/>
      </rPr>
      <t xml:space="preserve"> =</t>
    </r>
  </si>
  <si>
    <r>
      <t>C</t>
    </r>
    <r>
      <rPr>
        <sz val="11"/>
        <color indexed="8"/>
        <rFont val="Calibri"/>
        <family val="2"/>
      </rPr>
      <t>w</t>
    </r>
    <r>
      <rPr>
        <vertAlign val="subscript"/>
        <sz val="11"/>
        <color indexed="8"/>
        <rFont val="Calibri"/>
        <family val="2"/>
      </rPr>
      <t>p_in</t>
    </r>
    <r>
      <rPr>
        <sz val="10"/>
        <color theme="1"/>
        <rFont val="Arial"/>
        <family val="2"/>
      </rPr>
      <t xml:space="preserve"> =</t>
    </r>
  </si>
  <si>
    <t>h =</t>
  </si>
  <si>
    <t>Flujo vol.</t>
  </si>
  <si>
    <t>Cntr. en peso</t>
  </si>
  <si>
    <r>
      <rPr>
        <sz val="11"/>
        <color indexed="8"/>
        <rFont val="Symbol"/>
        <family val="1"/>
      </rPr>
      <t>r</t>
    </r>
    <r>
      <rPr>
        <vertAlign val="subscript"/>
        <sz val="11"/>
        <color indexed="8"/>
        <rFont val="Arial"/>
        <family val="2"/>
      </rPr>
      <t>p_in</t>
    </r>
    <r>
      <rPr>
        <sz val="11"/>
        <color indexed="8"/>
        <rFont val="Symbol"/>
        <family val="1"/>
      </rPr>
      <t xml:space="preserve"> =</t>
    </r>
  </si>
  <si>
    <r>
      <t>C</t>
    </r>
    <r>
      <rPr>
        <vertAlign val="subscript"/>
        <sz val="11"/>
        <color indexed="8"/>
        <rFont val="Calibri"/>
        <family val="2"/>
      </rPr>
      <t>W_p_in</t>
    </r>
    <r>
      <rPr>
        <sz val="10"/>
        <color theme="1"/>
        <rFont val="Arial"/>
        <family val="2"/>
      </rPr>
      <t xml:space="preserve"> =</t>
    </r>
  </si>
  <si>
    <t>°C</t>
  </si>
  <si>
    <r>
      <t>m</t>
    </r>
    <r>
      <rPr>
        <vertAlign val="subscript"/>
        <sz val="11"/>
        <color indexed="8"/>
        <rFont val="Arial"/>
        <family val="2"/>
      </rPr>
      <t>w_extr</t>
    </r>
    <r>
      <rPr>
        <sz val="11"/>
        <color indexed="8"/>
        <rFont val="Arial"/>
        <family val="2"/>
      </rPr>
      <t xml:space="preserve"> =</t>
    </r>
  </si>
  <si>
    <t>Flujo másico de condensado</t>
  </si>
  <si>
    <t>Q</t>
  </si>
  <si>
    <t>Calor arrastrado en la pulpa y pérdidas hacia el ambiente</t>
  </si>
  <si>
    <t>Flujo másico</t>
  </si>
  <si>
    <r>
      <t>To:</t>
    </r>
    <r>
      <rPr>
        <sz val="10"/>
        <color indexed="8"/>
        <rFont val="Tahoma"/>
        <family val="2"/>
      </rPr>
      <t xml:space="preserve"> Cruz, Carlos</t>
    </r>
  </si>
  <si>
    <r>
      <t>Subject:</t>
    </r>
    <r>
      <rPr>
        <sz val="10"/>
        <color indexed="8"/>
        <rFont val="Tahoma"/>
        <family val="2"/>
      </rPr>
      <t xml:space="preserve"> FW: Steam-dat </t>
    </r>
  </si>
  <si>
    <r>
      <t>Subject:</t>
    </r>
    <r>
      <rPr>
        <sz val="10"/>
        <color indexed="8"/>
        <rFont val="Tahoma"/>
        <family val="2"/>
      </rPr>
      <t xml:space="preserve"> RE: Steam-dat </t>
    </r>
  </si>
  <si>
    <t>Regards</t>
  </si>
  <si>
    <r>
      <t>From:</t>
    </r>
    <r>
      <rPr>
        <sz val="10"/>
        <color indexed="8"/>
        <rFont val="Tahoma"/>
        <family val="2"/>
      </rPr>
      <t xml:space="preserve"> Delin Lennart [mailto:Lennart.Delin@afconsult.com]</t>
    </r>
  </si>
  <si>
    <r>
      <t>Sent:</t>
    </r>
    <r>
      <rPr>
        <sz val="10"/>
        <color indexed="8"/>
        <rFont val="Tahoma"/>
        <family val="2"/>
      </rPr>
      <t xml:space="preserve"> Tuesday, September 25, 2007 2:57 AM</t>
    </r>
  </si>
  <si>
    <r>
      <t>Cc:</t>
    </r>
    <r>
      <rPr>
        <sz val="10"/>
        <color indexed="8"/>
        <rFont val="Tahoma"/>
        <family val="2"/>
      </rPr>
      <t xml:space="preserve"> Nygaard Johan</t>
    </r>
  </si>
  <si>
    <t>Carlos,</t>
  </si>
  <si>
    <t>The file is still available and free to use at http://www.afconsult.com/templates/Page.asp?id=38516, unfortunately the webpage for the description is in swedish, but all files are in english. The links are:</t>
  </si>
  <si>
    <t>Steamdat (zip-fil, 130 kB)                                        Link to download Steamdat</t>
  </si>
  <si>
    <t>Beskrivning av Steamdat (pdf, 35 kB)</t>
  </si>
  <si>
    <t>We will try to fix the language.</t>
  </si>
  <si>
    <t>Best regards</t>
  </si>
  <si>
    <t>Lennart</t>
  </si>
  <si>
    <t>Lennart Delin</t>
  </si>
  <si>
    <t xml:space="preserve">Senior Consultant, ÅF-Process </t>
  </si>
  <si>
    <t>Visiting address: Fleminggatan 7 | Delivery: Box 8309, SE-104 20 Stockholm</t>
  </si>
  <si>
    <r>
      <t xml:space="preserve">Direct: </t>
    </r>
    <r>
      <rPr>
        <sz val="7.5"/>
        <color indexed="10"/>
        <rFont val="Verdana"/>
        <family val="2"/>
      </rPr>
      <t>+46 (0)10 505 12 78</t>
    </r>
    <r>
      <rPr>
        <sz val="7.5"/>
        <color indexed="23"/>
        <rFont val="Verdana"/>
        <family val="2"/>
      </rPr>
      <t xml:space="preserve"> | Fax: </t>
    </r>
    <r>
      <rPr>
        <sz val="7.5"/>
        <color indexed="10"/>
        <rFont val="Verdana"/>
        <family val="2"/>
      </rPr>
      <t>+46 (0)10 505  27 57</t>
    </r>
    <r>
      <rPr>
        <sz val="7.5"/>
        <color indexed="23"/>
        <rFont val="Verdana"/>
        <family val="2"/>
      </rPr>
      <t xml:space="preserve"> | Mobile: +46 (0)70 342 12 78</t>
    </r>
  </si>
  <si>
    <r>
      <t>e-mail: </t>
    </r>
    <r>
      <rPr>
        <sz val="7.5"/>
        <color indexed="8"/>
        <rFont val="Verdana"/>
        <family val="2"/>
      </rPr>
      <t>lennart.delin@afconsult.com</t>
    </r>
    <r>
      <rPr>
        <sz val="7.5"/>
        <color indexed="23"/>
        <rFont val="Verdana"/>
        <family val="2"/>
      </rPr>
      <t xml:space="preserve"> | </t>
    </r>
    <r>
      <rPr>
        <sz val="7.5"/>
        <color indexed="8"/>
        <rFont val="Verdana"/>
        <family val="2"/>
      </rPr>
      <t>http://www.afconsult.com</t>
    </r>
  </si>
  <si>
    <t>New phonenumber</t>
  </si>
  <si>
    <r>
      <t>From:</t>
    </r>
    <r>
      <rPr>
        <sz val="10"/>
        <color indexed="8"/>
        <rFont val="Tahoma"/>
        <family val="2"/>
      </rPr>
      <t xml:space="preserve"> Cruz, Carlos [mailto:CCruz@hatch.cl]</t>
    </r>
  </si>
  <si>
    <r>
      <t>Sent:</t>
    </r>
    <r>
      <rPr>
        <sz val="10"/>
        <color indexed="8"/>
        <rFont val="Tahoma"/>
        <family val="2"/>
      </rPr>
      <t xml:space="preserve"> den 24 september 2007 23:46</t>
    </r>
  </si>
  <si>
    <r>
      <t>To:</t>
    </r>
    <r>
      <rPr>
        <sz val="10"/>
        <color indexed="8"/>
        <rFont val="Tahoma"/>
        <family val="2"/>
      </rPr>
      <t xml:space="preserve"> Delin Lennart</t>
    </r>
  </si>
  <si>
    <t> Hi  Lennart,</t>
  </si>
  <si>
    <t>I would like to send this lines to Johan, Could you send them to him?</t>
  </si>
  <si>
    <t>Thanks. </t>
  </si>
  <si>
    <t>Hi Johan</t>
  </si>
  <si>
    <t>Do you remember me, Carlos Cruz, the Chilean engineer who asked you  a permission to put your Steam-dat file on a certain web-page?</t>
  </si>
  <si>
    <t>You agree then to give me a link in the web page your company where it would be possible to download the file. The idea was that we would say  “this add-in is available for free from your company”, and we would insert the link you would give us.</t>
  </si>
  <si>
    <t>The question is now, are you still decided to allow this file to be downloaded from your web page?</t>
  </si>
  <si>
    <t>If you have not changed your mind, please let me know and tell me how would be possible to download   your Steam-dat file.</t>
  </si>
  <si>
    <t>I thank you in advance.</t>
  </si>
  <si>
    <t>Carlos J. Cruz</t>
  </si>
  <si>
    <t>Steam flowrate required in a pulp  dryer</t>
  </si>
  <si>
    <t>Water mass flowrate with the pulp, at the inlet</t>
  </si>
  <si>
    <t>Water mass flowrate with the pulp, at the outlet</t>
  </si>
  <si>
    <t>Pulp</t>
  </si>
  <si>
    <t>Saturated steam enthalpy (3)</t>
  </si>
  <si>
    <r>
      <t>p</t>
    </r>
    <r>
      <rPr>
        <vertAlign val="subscript"/>
        <sz val="10"/>
        <color indexed="8"/>
        <rFont val="Arial"/>
        <family val="2"/>
      </rPr>
      <t>3</t>
    </r>
    <r>
      <rPr>
        <sz val="10"/>
        <color theme="1"/>
        <rFont val="Arial"/>
        <family val="2"/>
      </rPr>
      <t xml:space="preserve"> =</t>
    </r>
  </si>
  <si>
    <t>Pressue, temperasture and density</t>
  </si>
  <si>
    <t>Inlet mass flow rate of humid slurry</t>
  </si>
  <si>
    <t xml:space="preserve">Mass flow rate of water transported with </t>
  </si>
  <si>
    <t>the inlet slurry</t>
  </si>
  <si>
    <t xml:space="preserve">Mass flow rate of dry slurry  </t>
  </si>
  <si>
    <t xml:space="preserve">Outlet humid slurry mass flow rate </t>
  </si>
  <si>
    <t>Vol. flowl.</t>
  </si>
  <si>
    <t>Weight conc.</t>
  </si>
  <si>
    <t>Mas flow</t>
  </si>
  <si>
    <t>Water flow extracted from slurry</t>
  </si>
  <si>
    <t>Eficiency</t>
  </si>
  <si>
    <t>Heat loss to ambient and leaving with the slurry</t>
  </si>
  <si>
    <t>Vapor dryer</t>
  </si>
  <si>
    <t>Vapor pressure</t>
  </si>
  <si>
    <t>Vapor flow rate</t>
  </si>
  <si>
    <t>Saturated vapor (State 3)</t>
  </si>
  <si>
    <t>Slurry inlet conditions (State 1)</t>
  </si>
  <si>
    <t>Slurry outlet conditions (State 2)</t>
  </si>
  <si>
    <t>Condensate mass flow rate (State 4)</t>
  </si>
  <si>
    <t>cjc. Rev. 02.08.2013</t>
  </si>
  <si>
    <t>Valve throttling process</t>
  </si>
  <si>
    <r>
      <t>Humid vapor at pressure "p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" and dryness fraction "x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" is throttled to a </t>
    </r>
  </si>
  <si>
    <t>The dryness could as well have been calculated as:</t>
  </si>
  <si>
    <r>
      <t>pressure  "p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 in a valve.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</si>
  <si>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color theme="1"/>
        <rFont val="Arial"/>
        <family val="2"/>
      </rPr>
      <t xml:space="preserve"> =</t>
    </r>
  </si>
  <si>
    <r>
      <t>h</t>
    </r>
    <r>
      <rPr>
        <vertAlign val="subscript"/>
        <sz val="8"/>
        <rFont val="Arial Narrow"/>
        <family val="2"/>
      </rPr>
      <t>2L</t>
    </r>
    <r>
      <rPr>
        <sz val="8"/>
        <rFont val="Arial Narrow"/>
        <family val="2"/>
      </rPr>
      <t xml:space="preserve"> + x</t>
    </r>
    <r>
      <rPr>
        <vertAlign val="subscript"/>
        <sz val="8"/>
        <rFont val="Arial Narrow"/>
        <family val="2"/>
      </rPr>
      <t xml:space="preserve">2 </t>
    </r>
    <r>
      <rPr>
        <sz val="8"/>
        <rFont val="Arial Narrow"/>
        <family val="2"/>
      </rPr>
      <t>* (h</t>
    </r>
    <r>
      <rPr>
        <vertAlign val="subscript"/>
        <sz val="8"/>
        <rFont val="Arial Narrow"/>
        <family val="2"/>
      </rPr>
      <t>2g</t>
    </r>
    <r>
      <rPr>
        <sz val="8"/>
        <rFont val="Arial Narrow"/>
        <family val="2"/>
      </rPr>
      <t xml:space="preserve"> - h</t>
    </r>
    <r>
      <rPr>
        <vertAlign val="subscript"/>
        <sz val="8"/>
        <rFont val="Arial Narrow"/>
        <family val="2"/>
      </rPr>
      <t>2L</t>
    </r>
    <r>
      <rPr>
        <sz val="8"/>
        <rFont val="Arial Narrow"/>
        <family val="2"/>
      </rPr>
      <t>)</t>
    </r>
  </si>
  <si>
    <r>
      <t>Required are the following outlet properties: 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v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and 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</si>
  <si>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r>
      <t>h</t>
    </r>
    <r>
      <rPr>
        <vertAlign val="subscript"/>
        <sz val="10"/>
        <rFont val="Arial"/>
        <family val="2"/>
      </rPr>
      <t>2L</t>
    </r>
    <r>
      <rPr>
        <sz val="10"/>
        <color theme="1"/>
        <rFont val="Arial"/>
        <family val="2"/>
      </rPr>
      <t xml:space="preserve"> =</t>
    </r>
  </si>
  <si>
    <t>SaturWater_Enthalpy_t(I30)</t>
  </si>
  <si>
    <r>
      <t>h</t>
    </r>
    <r>
      <rPr>
        <vertAlign val="subscript"/>
        <sz val="10"/>
        <rFont val="Arial"/>
        <family val="2"/>
      </rPr>
      <t>2g</t>
    </r>
    <r>
      <rPr>
        <sz val="10"/>
        <color theme="1"/>
        <rFont val="Arial"/>
        <family val="2"/>
      </rPr>
      <t xml:space="preserve"> =</t>
    </r>
  </si>
  <si>
    <t>SaturSteam_Enthalpy_t(I30)</t>
  </si>
  <si>
    <t>Initial state</t>
  </si>
  <si>
    <t xml:space="preserve">Steam quality  x2 </t>
  </si>
  <si>
    <r>
      <t>x</t>
    </r>
    <r>
      <rPr>
        <vertAlign val="subscript"/>
        <sz val="10"/>
        <rFont val="Arial"/>
        <family val="2"/>
      </rPr>
      <t>2</t>
    </r>
    <r>
      <rPr>
        <sz val="10"/>
        <color theme="1"/>
        <rFont val="Arial"/>
        <family val="2"/>
      </rPr>
      <t xml:space="preserve"> =</t>
    </r>
  </si>
  <si>
    <r>
      <t>(h</t>
    </r>
    <r>
      <rPr>
        <vertAlign val="subscript"/>
        <sz val="8"/>
        <rFont val="Arial Narrow"/>
        <family val="2"/>
      </rPr>
      <t>2</t>
    </r>
    <r>
      <rPr>
        <sz val="8"/>
        <rFont val="Arial Narrow"/>
        <family val="2"/>
      </rPr>
      <t xml:space="preserve"> - h</t>
    </r>
    <r>
      <rPr>
        <vertAlign val="subscript"/>
        <sz val="8"/>
        <rFont val="Arial Narrow"/>
        <family val="2"/>
      </rPr>
      <t>2L)</t>
    </r>
    <r>
      <rPr>
        <sz val="8"/>
        <rFont val="Arial Narrow"/>
        <family val="2"/>
      </rPr>
      <t xml:space="preserve"> / (h</t>
    </r>
    <r>
      <rPr>
        <vertAlign val="subscript"/>
        <sz val="8"/>
        <rFont val="Arial Narrow"/>
        <family val="2"/>
      </rPr>
      <t>2g</t>
    </r>
    <r>
      <rPr>
        <sz val="8"/>
        <rFont val="Arial Narrow"/>
        <family val="2"/>
      </rPr>
      <t xml:space="preserve"> - h</t>
    </r>
    <r>
      <rPr>
        <vertAlign val="subscript"/>
        <sz val="8"/>
        <rFont val="Arial Narrow"/>
        <family val="2"/>
      </rPr>
      <t>2L</t>
    </r>
    <r>
      <rPr>
        <sz val="8"/>
        <rFont val="Arial Narrow"/>
        <family val="2"/>
      </rPr>
      <t>)</t>
    </r>
  </si>
  <si>
    <t>Input data</t>
  </si>
  <si>
    <t>Inlet Pressure</t>
  </si>
  <si>
    <r>
      <t>p</t>
    </r>
    <r>
      <rPr>
        <vertAlign val="subscript"/>
        <sz val="10"/>
        <rFont val="Arial"/>
        <family val="2"/>
      </rPr>
      <t>1</t>
    </r>
    <r>
      <rPr>
        <sz val="10"/>
        <color theme="1"/>
        <rFont val="Arial"/>
        <family val="2"/>
      </rPr>
      <t xml:space="preserve"> =</t>
    </r>
  </si>
  <si>
    <t>Inlet Dryness Fraction</t>
  </si>
  <si>
    <r>
      <t>x</t>
    </r>
    <r>
      <rPr>
        <vertAlign val="subscript"/>
        <sz val="10"/>
        <rFont val="Arial"/>
        <family val="2"/>
      </rPr>
      <t>1</t>
    </r>
    <r>
      <rPr>
        <sz val="10"/>
        <color theme="1"/>
        <rFont val="Arial"/>
        <family val="2"/>
      </rPr>
      <t xml:space="preserve"> =</t>
    </r>
  </si>
  <si>
    <t>Inlet Enthalpy</t>
  </si>
  <si>
    <r>
      <t>h</t>
    </r>
    <r>
      <rPr>
        <vertAlign val="subscript"/>
        <sz val="10"/>
        <rFont val="Arial"/>
        <family val="2"/>
      </rPr>
      <t>1</t>
    </r>
    <r>
      <rPr>
        <sz val="10"/>
        <color theme="1"/>
        <rFont val="Arial"/>
        <family val="2"/>
      </rPr>
      <t xml:space="preserve"> =</t>
    </r>
  </si>
  <si>
    <r>
      <t>H2O_Enthalpy_p_x(p</t>
    </r>
    <r>
      <rPr>
        <vertAlign val="subscript"/>
        <sz val="8"/>
        <rFont val="Arial Narrow"/>
        <family val="2"/>
      </rPr>
      <t>1</t>
    </r>
    <r>
      <rPr>
        <sz val="8"/>
        <rFont val="Arial Narrow"/>
        <family val="2"/>
      </rPr>
      <t>;x</t>
    </r>
    <r>
      <rPr>
        <vertAlign val="subscript"/>
        <sz val="8"/>
        <rFont val="Arial Narrow"/>
        <family val="2"/>
      </rPr>
      <t>1</t>
    </r>
    <r>
      <rPr>
        <sz val="8"/>
        <rFont val="Arial Narrow"/>
        <family val="2"/>
      </rPr>
      <t>)</t>
    </r>
  </si>
  <si>
    <t>Inlet Entropy</t>
  </si>
  <si>
    <r>
      <t>s</t>
    </r>
    <r>
      <rPr>
        <vertAlign val="subscript"/>
        <sz val="10"/>
        <rFont val="Arial"/>
        <family val="2"/>
      </rPr>
      <t>1</t>
    </r>
    <r>
      <rPr>
        <sz val="10"/>
        <color theme="1"/>
        <rFont val="Arial"/>
        <family val="2"/>
      </rPr>
      <t xml:space="preserve"> =</t>
    </r>
  </si>
  <si>
    <r>
      <t>H2O_Entropy_p_h(p</t>
    </r>
    <r>
      <rPr>
        <vertAlign val="subscript"/>
        <sz val="8"/>
        <rFont val="Arial Narrow"/>
        <family val="2"/>
      </rPr>
      <t>1</t>
    </r>
    <r>
      <rPr>
        <sz val="8"/>
        <rFont val="Arial Narrow"/>
        <family val="2"/>
      </rPr>
      <t>;h</t>
    </r>
    <r>
      <rPr>
        <vertAlign val="subscript"/>
        <sz val="8"/>
        <rFont val="Arial Narrow"/>
        <family val="2"/>
      </rPr>
      <t>1</t>
    </r>
    <r>
      <rPr>
        <sz val="8"/>
        <rFont val="Arial Narrow"/>
        <family val="2"/>
      </rPr>
      <t>)</t>
    </r>
  </si>
  <si>
    <t>Inlet Specific Volume</t>
  </si>
  <si>
    <r>
      <t>v</t>
    </r>
    <r>
      <rPr>
        <vertAlign val="subscript"/>
        <sz val="10"/>
        <rFont val="Arial"/>
        <family val="2"/>
      </rPr>
      <t>1</t>
    </r>
    <r>
      <rPr>
        <sz val="10"/>
        <color theme="1"/>
        <rFont val="Arial"/>
        <family val="2"/>
      </rPr>
      <t xml:space="preserve"> =</t>
    </r>
  </si>
  <si>
    <r>
      <t>H2O_SpecVolume_p_h(p</t>
    </r>
    <r>
      <rPr>
        <vertAlign val="subscript"/>
        <sz val="8"/>
        <rFont val="Arial Narrow"/>
        <family val="2"/>
      </rPr>
      <t>1</t>
    </r>
    <r>
      <rPr>
        <sz val="8"/>
        <rFont val="Arial Narrow"/>
        <family val="2"/>
      </rPr>
      <t>;h</t>
    </r>
    <r>
      <rPr>
        <vertAlign val="subscript"/>
        <sz val="8"/>
        <rFont val="Arial Narrow"/>
        <family val="2"/>
      </rPr>
      <t>1</t>
    </r>
    <r>
      <rPr>
        <sz val="8"/>
        <rFont val="Arial Narrow"/>
        <family val="2"/>
      </rPr>
      <t>)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</si>
  <si>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/kg</t>
    </r>
  </si>
  <si>
    <t>Inlet Temperature</t>
  </si>
  <si>
    <r>
      <t>t</t>
    </r>
    <r>
      <rPr>
        <vertAlign val="subscript"/>
        <sz val="10"/>
        <rFont val="Arial"/>
        <family val="2"/>
      </rPr>
      <t>1</t>
    </r>
    <r>
      <rPr>
        <sz val="10"/>
        <color theme="1"/>
        <rFont val="Arial"/>
        <family val="2"/>
      </rPr>
      <t xml:space="preserve"> =</t>
    </r>
  </si>
  <si>
    <r>
      <t>H2O_Temperature_p_h(p</t>
    </r>
    <r>
      <rPr>
        <vertAlign val="subscript"/>
        <sz val="8"/>
        <rFont val="Arial Narrow"/>
        <family val="2"/>
      </rPr>
      <t>1</t>
    </r>
    <r>
      <rPr>
        <sz val="8"/>
        <rFont val="Arial Narrow"/>
        <family val="2"/>
      </rPr>
      <t>;h</t>
    </r>
    <r>
      <rPr>
        <vertAlign val="subscript"/>
        <sz val="8"/>
        <rFont val="Arial Narrow"/>
        <family val="2"/>
      </rPr>
      <t>1</t>
    </r>
    <r>
      <rPr>
        <sz val="8"/>
        <rFont val="Arial Narrow"/>
        <family val="2"/>
      </rPr>
      <t>)</t>
    </r>
  </si>
  <si>
    <r>
      <t>s</t>
    </r>
    <r>
      <rPr>
        <vertAlign val="subscript"/>
        <sz val="10"/>
        <rFont val="Arial"/>
        <family val="2"/>
      </rPr>
      <t>1,sat</t>
    </r>
    <r>
      <rPr>
        <sz val="10"/>
        <color theme="1"/>
        <rFont val="Arial"/>
        <family val="2"/>
      </rPr>
      <t xml:space="preserve"> =</t>
    </r>
  </si>
  <si>
    <t>SaturSteam_Entropy_p(I26)</t>
  </si>
  <si>
    <t>Isentalpic process</t>
  </si>
  <si>
    <r>
      <t>p</t>
    </r>
    <r>
      <rPr>
        <vertAlign val="subscript"/>
        <sz val="10"/>
        <rFont val="Arial"/>
        <family val="2"/>
      </rPr>
      <t>2</t>
    </r>
    <r>
      <rPr>
        <sz val="10"/>
        <color theme="1"/>
        <rFont val="Arial"/>
        <family val="2"/>
      </rPr>
      <t xml:space="preserve"> =</t>
    </r>
  </si>
  <si>
    <t>Final state</t>
  </si>
  <si>
    <t>Outlet Pressure</t>
  </si>
  <si>
    <r>
      <t>s</t>
    </r>
    <r>
      <rPr>
        <vertAlign val="subscript"/>
        <sz val="10"/>
        <rFont val="Arial"/>
        <family val="2"/>
      </rPr>
      <t>2</t>
    </r>
    <r>
      <rPr>
        <sz val="10"/>
        <color theme="1"/>
        <rFont val="Arial"/>
        <family val="2"/>
      </rPr>
      <t xml:space="preserve"> =</t>
    </r>
  </si>
  <si>
    <t>Outlet Enthalpy</t>
  </si>
  <si>
    <r>
      <t>h</t>
    </r>
    <r>
      <rPr>
        <vertAlign val="subscript"/>
        <sz val="8"/>
        <rFont val="Arial Narrow"/>
        <family val="2"/>
      </rPr>
      <t>1</t>
    </r>
    <r>
      <rPr>
        <sz val="8"/>
        <rFont val="Arial Narrow"/>
        <family val="2"/>
      </rPr>
      <t xml:space="preserve"> =</t>
    </r>
  </si>
  <si>
    <t>Output Entropy</t>
  </si>
  <si>
    <r>
      <t>H2O_Entropy_p_h(p</t>
    </r>
    <r>
      <rPr>
        <vertAlign val="subscript"/>
        <sz val="8"/>
        <rFont val="Arial Narrow"/>
        <family val="2"/>
      </rPr>
      <t>2</t>
    </r>
    <r>
      <rPr>
        <sz val="8"/>
        <rFont val="Arial Narrow"/>
        <family val="2"/>
      </rPr>
      <t>;h</t>
    </r>
    <r>
      <rPr>
        <vertAlign val="subscript"/>
        <sz val="8"/>
        <rFont val="Arial Narrow"/>
        <family val="2"/>
      </rPr>
      <t>2</t>
    </r>
    <r>
      <rPr>
        <sz val="8"/>
        <rFont val="Arial Narrow"/>
        <family val="2"/>
      </rPr>
      <t>)</t>
    </r>
  </si>
  <si>
    <t>Output Specific Volume</t>
  </si>
  <si>
    <r>
      <t>v</t>
    </r>
    <r>
      <rPr>
        <vertAlign val="subscript"/>
        <sz val="10"/>
        <rFont val="Arial"/>
        <family val="2"/>
      </rPr>
      <t>2</t>
    </r>
    <r>
      <rPr>
        <sz val="10"/>
        <color theme="1"/>
        <rFont val="Arial"/>
        <family val="2"/>
      </rPr>
      <t xml:space="preserve"> =</t>
    </r>
  </si>
  <si>
    <r>
      <t>H2O_SpecVolume_p_h(p</t>
    </r>
    <r>
      <rPr>
        <vertAlign val="subscript"/>
        <sz val="8"/>
        <rFont val="Arial Narrow"/>
        <family val="2"/>
      </rPr>
      <t>2</t>
    </r>
    <r>
      <rPr>
        <sz val="8"/>
        <rFont val="Arial Narrow"/>
        <family val="2"/>
      </rPr>
      <t>;h</t>
    </r>
    <r>
      <rPr>
        <vertAlign val="subscript"/>
        <sz val="8"/>
        <rFont val="Arial Narrow"/>
        <family val="2"/>
      </rPr>
      <t>2</t>
    </r>
    <r>
      <rPr>
        <sz val="8"/>
        <rFont val="Arial Narrow"/>
        <family val="2"/>
      </rPr>
      <t>)</t>
    </r>
  </si>
  <si>
    <t>Output Temperature</t>
  </si>
  <si>
    <r>
      <t>t</t>
    </r>
    <r>
      <rPr>
        <vertAlign val="subscript"/>
        <sz val="10"/>
        <rFont val="Arial"/>
        <family val="2"/>
      </rPr>
      <t>2</t>
    </r>
    <r>
      <rPr>
        <sz val="10"/>
        <color theme="1"/>
        <rFont val="Arial"/>
        <family val="2"/>
      </rPr>
      <t xml:space="preserve"> =</t>
    </r>
  </si>
  <si>
    <r>
      <t>H2O_Temperature_p_h(p</t>
    </r>
    <r>
      <rPr>
        <vertAlign val="subscript"/>
        <sz val="8"/>
        <rFont val="Arial Narrow"/>
        <family val="2"/>
      </rPr>
      <t>2</t>
    </r>
    <r>
      <rPr>
        <sz val="8"/>
        <rFont val="Arial Narrow"/>
        <family val="2"/>
      </rPr>
      <t>;h</t>
    </r>
    <r>
      <rPr>
        <vertAlign val="subscript"/>
        <sz val="8"/>
        <rFont val="Arial Narrow"/>
        <family val="2"/>
      </rPr>
      <t>2</t>
    </r>
    <r>
      <rPr>
        <sz val="8"/>
        <rFont val="Arial Narrow"/>
        <family val="2"/>
      </rPr>
      <t>)</t>
    </r>
  </si>
  <si>
    <r>
      <t>s</t>
    </r>
    <r>
      <rPr>
        <vertAlign val="subscript"/>
        <sz val="10"/>
        <rFont val="Arial"/>
        <family val="2"/>
      </rPr>
      <t>2,sat</t>
    </r>
    <r>
      <rPr>
        <sz val="10"/>
        <color theme="1"/>
        <rFont val="Arial"/>
        <family val="2"/>
      </rPr>
      <t xml:space="preserve"> =</t>
    </r>
  </si>
  <si>
    <r>
      <t>SaturSteam_Entropy_p(p</t>
    </r>
    <r>
      <rPr>
        <vertAlign val="subscript"/>
        <sz val="8"/>
        <rFont val="Arial Narrow"/>
        <family val="2"/>
      </rPr>
      <t>2</t>
    </r>
    <r>
      <rPr>
        <sz val="8"/>
        <rFont val="Arial Narrow"/>
        <family val="2"/>
      </rPr>
      <t>)</t>
    </r>
  </si>
  <si>
    <t>SteamQuality_t_s(t;s)</t>
  </si>
  <si>
    <t>6. CS_Imp</t>
  </si>
  <si>
    <t xml:space="preserve">Carbon steel pipes, </t>
  </si>
  <si>
    <r>
      <t>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[in]</t>
    </r>
  </si>
  <si>
    <t>sch [-]</t>
  </si>
  <si>
    <r>
      <t>p</t>
    </r>
    <r>
      <rPr>
        <vertAlign val="subscript"/>
        <sz val="10"/>
        <color indexed="17"/>
        <rFont val="Arial"/>
        <family val="2"/>
      </rPr>
      <t>1</t>
    </r>
    <r>
      <rPr>
        <sz val="10"/>
        <color indexed="17"/>
        <rFont val="Arial"/>
        <family val="2"/>
      </rPr>
      <t xml:space="preserve"> =</t>
    </r>
  </si>
  <si>
    <r>
      <t>p</t>
    </r>
    <r>
      <rPr>
        <vertAlign val="subscript"/>
        <sz val="10"/>
        <color indexed="17"/>
        <rFont val="Arial"/>
        <family val="2"/>
      </rPr>
      <t>2</t>
    </r>
    <r>
      <rPr>
        <sz val="10"/>
        <color indexed="17"/>
        <rFont val="Arial"/>
        <family val="2"/>
      </rPr>
      <t xml:space="preserve"> =</t>
    </r>
  </si>
  <si>
    <r>
      <t>Sat. liq. enthalpy @ p</t>
    </r>
    <r>
      <rPr>
        <vertAlign val="subscript"/>
        <sz val="10"/>
        <rFont val="Arial"/>
        <family val="2"/>
      </rPr>
      <t xml:space="preserve">2  </t>
    </r>
  </si>
  <si>
    <r>
      <t>Sat. gas. enthalpy @ p</t>
    </r>
    <r>
      <rPr>
        <vertAlign val="subscript"/>
        <sz val="10"/>
        <rFont val="Arial"/>
        <family val="2"/>
      </rPr>
      <t xml:space="preserve">2  </t>
    </r>
  </si>
  <si>
    <r>
      <t>Sat. entropy @ 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  </t>
    </r>
  </si>
  <si>
    <r>
      <t>Sat. entropy @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  </t>
    </r>
  </si>
  <si>
    <t>s</t>
  </si>
  <si>
    <t>Rev. cjc 14.01.2015</t>
  </si>
  <si>
    <t>Results</t>
  </si>
  <si>
    <t xml:space="preserve">Steam quality at state 2 </t>
  </si>
  <si>
    <t>psia</t>
  </si>
  <si>
    <t>ºF</t>
  </si>
  <si>
    <r>
      <t>t</t>
    </r>
    <r>
      <rPr>
        <vertAlign val="subscript"/>
        <sz val="10"/>
        <rFont val="Arial"/>
        <family val="2"/>
      </rPr>
      <t>2</t>
    </r>
    <r>
      <rPr>
        <sz val="10"/>
        <color theme="1"/>
        <rFont val="Arial"/>
        <family val="2"/>
      </rPr>
      <t>=</t>
    </r>
  </si>
  <si>
    <r>
      <t>h</t>
    </r>
    <r>
      <rPr>
        <vertAlign val="subscript"/>
        <sz val="10"/>
        <rFont val="Arial"/>
        <family val="2"/>
      </rPr>
      <t>1</t>
    </r>
    <r>
      <rPr>
        <sz val="10"/>
        <color theme="1"/>
        <rFont val="Arial"/>
        <family val="2"/>
      </rPr>
      <t xml:space="preserve"> 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</si>
  <si>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color theme="1"/>
        <rFont val="Arial"/>
        <family val="2"/>
      </rPr>
      <t>=</t>
    </r>
  </si>
  <si>
    <t>ªC</t>
  </si>
  <si>
    <r>
      <t>h</t>
    </r>
    <r>
      <rPr>
        <vertAlign val="subscript"/>
        <sz val="10"/>
        <rFont val="Arial"/>
        <family val="2"/>
      </rPr>
      <t>2</t>
    </r>
    <r>
      <rPr>
        <sz val="10"/>
        <color theme="1"/>
        <rFont val="Arial"/>
        <family val="2"/>
      </rPr>
      <t xml:space="preserve"> =</t>
    </r>
  </si>
  <si>
    <r>
      <t>h</t>
    </r>
    <r>
      <rPr>
        <vertAlign val="subscript"/>
        <sz val="10"/>
        <rFont val="Arial"/>
        <family val="2"/>
      </rPr>
      <t>2L</t>
    </r>
    <r>
      <rPr>
        <sz val="10"/>
        <rFont val="Arial"/>
        <family val="2"/>
      </rPr>
      <t xml:space="preserve"> + x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* (h</t>
    </r>
    <r>
      <rPr>
        <vertAlign val="subscript"/>
        <sz val="10"/>
        <rFont val="Arial"/>
        <family val="2"/>
      </rPr>
      <t>2g</t>
    </r>
    <r>
      <rPr>
        <sz val="10"/>
        <rFont val="Arial"/>
        <family val="2"/>
      </rPr>
      <t xml:space="preserve"> - h</t>
    </r>
    <r>
      <rPr>
        <vertAlign val="subscript"/>
        <sz val="10"/>
        <rFont val="Arial"/>
        <family val="2"/>
      </rPr>
      <t>2L</t>
    </r>
    <r>
      <rPr>
        <sz val="10"/>
        <rFont val="Arial"/>
        <family val="2"/>
      </rPr>
      <t>)</t>
    </r>
  </si>
  <si>
    <r>
      <t>h</t>
    </r>
    <r>
      <rPr>
        <vertAlign val="subscript"/>
        <sz val="10"/>
        <rFont val="Arial"/>
        <family val="2"/>
      </rPr>
      <t>2L</t>
    </r>
    <r>
      <rPr>
        <sz val="10"/>
        <color theme="1"/>
        <rFont val="Arial"/>
        <family val="2"/>
      </rPr>
      <t xml:space="preserve"> =</t>
    </r>
  </si>
  <si>
    <r>
      <t>h</t>
    </r>
    <r>
      <rPr>
        <vertAlign val="subscript"/>
        <sz val="10"/>
        <rFont val="Arial"/>
        <family val="2"/>
      </rPr>
      <t>2g</t>
    </r>
    <r>
      <rPr>
        <sz val="10"/>
        <color theme="1"/>
        <rFont val="Arial"/>
        <family val="2"/>
      </rPr>
      <t xml:space="preserve"> =</t>
    </r>
  </si>
  <si>
    <r>
      <t>x</t>
    </r>
    <r>
      <rPr>
        <vertAlign val="subscript"/>
        <sz val="10"/>
        <rFont val="Arial"/>
        <family val="2"/>
      </rPr>
      <t>2</t>
    </r>
    <r>
      <rPr>
        <sz val="10"/>
        <color theme="1"/>
        <rFont val="Arial"/>
        <family val="2"/>
      </rPr>
      <t xml:space="preserve"> =</t>
    </r>
  </si>
  <si>
    <r>
      <t>(h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 h</t>
    </r>
    <r>
      <rPr>
        <vertAlign val="subscript"/>
        <sz val="10"/>
        <rFont val="Arial"/>
        <family val="2"/>
      </rPr>
      <t>2L)</t>
    </r>
    <r>
      <rPr>
        <sz val="10"/>
        <rFont val="Arial"/>
        <family val="2"/>
      </rPr>
      <t xml:space="preserve"> / (h</t>
    </r>
    <r>
      <rPr>
        <vertAlign val="subscript"/>
        <sz val="10"/>
        <rFont val="Arial"/>
        <family val="2"/>
      </rPr>
      <t>2g</t>
    </r>
    <r>
      <rPr>
        <sz val="10"/>
        <rFont val="Arial"/>
        <family val="2"/>
      </rPr>
      <t xml:space="preserve"> - h</t>
    </r>
    <r>
      <rPr>
        <vertAlign val="subscript"/>
        <sz val="10"/>
        <rFont val="Arial"/>
        <family val="2"/>
      </rPr>
      <t>2L</t>
    </r>
    <r>
      <rPr>
        <sz val="10"/>
        <rFont val="Arial"/>
        <family val="2"/>
      </rPr>
      <t>)</t>
    </r>
  </si>
  <si>
    <r>
      <t>t</t>
    </r>
    <r>
      <rPr>
        <vertAlign val="subscript"/>
        <sz val="10"/>
        <rFont val="Arial"/>
        <family val="2"/>
      </rPr>
      <t>sat_p2</t>
    </r>
    <r>
      <rPr>
        <sz val="10"/>
        <color theme="1"/>
        <rFont val="Arial"/>
        <family val="2"/>
      </rPr>
      <t xml:space="preserve"> =</t>
    </r>
  </si>
  <si>
    <r>
      <t>s</t>
    </r>
    <r>
      <rPr>
        <vertAlign val="subscript"/>
        <sz val="10"/>
        <rFont val="Arial"/>
        <family val="2"/>
      </rPr>
      <t>sat_p2</t>
    </r>
    <r>
      <rPr>
        <sz val="10"/>
        <color theme="1"/>
        <rFont val="Arial"/>
        <family val="2"/>
      </rPr>
      <t xml:space="preserve"> =</t>
    </r>
  </si>
  <si>
    <t>Throttling process [1], page 31</t>
  </si>
  <si>
    <t>Throttling process</t>
  </si>
  <si>
    <t>SaturWater_Enthalpy_t</t>
  </si>
  <si>
    <t>SaturSteam_Enthalpy_t</t>
  </si>
  <si>
    <t xml:space="preserve">is still superheated. To check, </t>
  </si>
  <si>
    <t>Since, x cannot be &gt; 1, it means that the steam</t>
  </si>
  <si>
    <t>To be determined is the final temperature and to</t>
  </si>
  <si>
    <t>Powe Generation Calculations Reference Guide</t>
  </si>
  <si>
    <t>Editor: Tyler G. Hicks</t>
  </si>
  <si>
    <t>McGraw-Hill Book Company, 1985</t>
  </si>
  <si>
    <t>Inlet Moisture Fraction</t>
  </si>
  <si>
    <r>
      <t>y</t>
    </r>
    <r>
      <rPr>
        <vertAlign val="subscript"/>
        <sz val="10"/>
        <rFont val="Arial"/>
        <family val="2"/>
      </rPr>
      <t>1</t>
    </r>
    <r>
      <rPr>
        <sz val="10"/>
        <color theme="1"/>
        <rFont val="Arial"/>
        <family val="2"/>
      </rPr>
      <t xml:space="preserve"> =</t>
    </r>
  </si>
  <si>
    <r>
      <t>Humid vapor at pressure "p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" and moisture fraction "y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" is throttled to a </t>
    </r>
  </si>
  <si>
    <r>
      <t>Temperature of saturated steam at pressure p</t>
    </r>
    <r>
      <rPr>
        <vertAlign val="sub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 xml:space="preserve"> </t>
    </r>
  </si>
  <si>
    <r>
      <t>t</t>
    </r>
    <r>
      <rPr>
        <vertAlign val="subscript"/>
        <sz val="10"/>
        <rFont val="Arial"/>
        <family val="2"/>
      </rPr>
      <t>2_sat</t>
    </r>
    <r>
      <rPr>
        <sz val="10"/>
        <color theme="1"/>
        <rFont val="Arial"/>
        <family val="2"/>
      </rPr>
      <t xml:space="preserve"> =</t>
    </r>
  </si>
  <si>
    <r>
      <t>s</t>
    </r>
    <r>
      <rPr>
        <vertAlign val="subscript"/>
        <sz val="10"/>
        <rFont val="Arial"/>
        <family val="2"/>
      </rPr>
      <t>2_sat</t>
    </r>
    <r>
      <rPr>
        <sz val="10"/>
        <color theme="1"/>
        <rFont val="Arial"/>
        <family val="2"/>
      </rPr>
      <t xml:space="preserve"> =</t>
    </r>
  </si>
  <si>
    <t>kJ/(kh*K)</t>
  </si>
  <si>
    <r>
      <t>h</t>
    </r>
    <r>
      <rPr>
        <vertAlign val="subscript"/>
        <sz val="10"/>
        <rFont val="Arial"/>
        <family val="2"/>
      </rPr>
      <t>2_sat</t>
    </r>
    <r>
      <rPr>
        <sz val="10"/>
        <color theme="1"/>
        <rFont val="Arial"/>
        <family val="2"/>
      </rPr>
      <t xml:space="preserve"> =</t>
    </r>
  </si>
  <si>
    <t>[2]</t>
  </si>
  <si>
    <t>Stemdat functions.</t>
  </si>
  <si>
    <t>Note. For steam properties, Steamdat has been used [2]</t>
  </si>
  <si>
    <r>
      <t>h</t>
    </r>
    <r>
      <rPr>
        <vertAlign val="subscript"/>
        <sz val="12"/>
        <rFont val="Arial Narrow"/>
        <family val="2"/>
      </rPr>
      <t>1</t>
    </r>
    <r>
      <rPr>
        <sz val="12"/>
        <rFont val="Arial Narrow"/>
        <family val="2"/>
      </rPr>
      <t xml:space="preserve"> =</t>
    </r>
  </si>
  <si>
    <t>See: www.piping-tools.net, file: Steam. Steamdat functions. Link to free download</t>
  </si>
  <si>
    <t>Steam at state 1 is throttled to a presure in state 2.</t>
  </si>
  <si>
    <t>identify if the steam is humid or superheated.</t>
  </si>
  <si>
    <t>Inlet temperature</t>
  </si>
  <si>
    <t>Saturation temperature</t>
  </si>
  <si>
    <r>
      <t>t</t>
    </r>
    <r>
      <rPr>
        <vertAlign val="subscript"/>
        <sz val="10"/>
        <rFont val="Arial"/>
        <family val="2"/>
      </rPr>
      <t>1_sat</t>
    </r>
    <r>
      <rPr>
        <sz val="10"/>
        <color theme="1"/>
        <rFont val="Arial"/>
        <family val="2"/>
      </rPr>
      <t xml:space="preserve"> =</t>
    </r>
  </si>
  <si>
    <t>H2O_SaturationTemp_p(p1)</t>
  </si>
  <si>
    <t>H2O_SaturationTemp_p(p2)</t>
  </si>
  <si>
    <r>
      <t>Since t</t>
    </r>
    <r>
      <rPr>
        <vertAlign val="sub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 xml:space="preserve"> &gt; t</t>
    </r>
    <r>
      <rPr>
        <vertAlign val="subscript"/>
        <sz val="10"/>
        <color indexed="8"/>
        <rFont val="Arial"/>
        <family val="2"/>
      </rPr>
      <t>2_sat</t>
    </r>
    <r>
      <rPr>
        <sz val="10"/>
        <color theme="1"/>
        <rFont val="Arial"/>
        <family val="2"/>
      </rPr>
      <t>, steam is superheated</t>
    </r>
  </si>
  <si>
    <r>
      <t>Steam at pressure "p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" and temperature "t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" is throttled to a </t>
    </r>
  </si>
  <si>
    <t>Rev. cjc. 01.08.2016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</si>
</sst>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00"/>
    <numFmt numFmtId="167" formatCode="0.0000"/>
    <numFmt numFmtId="168" formatCode="0.0E+00"/>
    <numFmt numFmtId="169" formatCode="_-* #,##0_-;\-* #,##0_-;_-* &quot;-&quot;???_-;_-@_-"/>
    <numFmt numFmtId="170" formatCode="_-* #,##0.0\ _р_._-;\-* #,##0.0\ _р_._-;_-* &quot;-&quot;??\ _р_._-;_-@_-"/>
    <numFmt numFmtId="171" formatCode="_-* #,##0.000\ _р_._-;\-* #,##0.000\ _р_._-;_-* &quot;-&quot;??\ _р_._-;_-@_-"/>
    <numFmt numFmtId="172" formatCode="_-* #,##0.0000\ _р_._-;\-* #,##0.0000\ _р_._-;_-* &quot;-&quot;??\ _р_._-;_-@_-"/>
    <numFmt numFmtId="173" formatCode="#,##0.00_ ;\-#,##0.00\ "/>
    <numFmt numFmtId="174" formatCode="#,##0_ ;\-#,##0\ "/>
    <numFmt numFmtId="175" formatCode="#,##0.0"/>
  </numFmts>
  <fonts count="119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sz val="8"/>
      <name val="Arial Narrow"/>
      <family val="2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sz val="16"/>
      <color indexed="12"/>
      <name val="Arial"/>
      <family val="2"/>
    </font>
    <font>
      <b/>
      <sz val="10"/>
      <name val="MS Sans Serif"/>
      <family val="2"/>
    </font>
    <font>
      <b/>
      <sz val="8"/>
      <color indexed="9"/>
      <name val="Arial Narrow"/>
      <family val="2"/>
    </font>
    <font>
      <b/>
      <vertAlign val="subscript"/>
      <sz val="8"/>
      <color indexed="9"/>
      <name val="Arial Narrow"/>
      <family val="2"/>
    </font>
    <font>
      <vertAlign val="subscript"/>
      <sz val="10"/>
      <color indexed="8"/>
      <name val="Arial"/>
      <family val="2"/>
    </font>
    <font>
      <vertAlign val="subscript"/>
      <sz val="11"/>
      <color indexed="8"/>
      <name val="Calibri"/>
      <family val="2"/>
    </font>
    <font>
      <sz val="11"/>
      <color indexed="8"/>
      <name val="Symbol"/>
      <family val="1"/>
    </font>
    <font>
      <vertAlign val="subscript"/>
      <sz val="11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7.5"/>
      <color indexed="23"/>
      <name val="Verdana"/>
      <family val="2"/>
    </font>
    <font>
      <sz val="7.5"/>
      <color indexed="10"/>
      <name val="Verdana"/>
      <family val="2"/>
    </font>
    <font>
      <sz val="7.5"/>
      <color indexed="8"/>
      <name val="Verdana"/>
      <family val="2"/>
    </font>
    <font>
      <vertAlign val="subscript"/>
      <sz val="8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vertAlign val="subscript"/>
      <sz val="10"/>
      <color indexed="17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Tahoma"/>
      <family val="2"/>
    </font>
    <font>
      <sz val="12"/>
      <color indexed="8"/>
      <name val="Times New Roman"/>
      <family val="1"/>
    </font>
    <font>
      <sz val="10"/>
      <color indexed="12"/>
      <name val="Arial"/>
      <family val="2"/>
    </font>
    <font>
      <sz val="12"/>
      <color indexed="12"/>
      <name val="Times New Roman"/>
      <family val="1"/>
    </font>
    <font>
      <b/>
      <sz val="10"/>
      <color indexed="23"/>
      <name val="Verdana"/>
      <family val="2"/>
    </font>
    <font>
      <b/>
      <sz val="7.5"/>
      <color indexed="23"/>
      <name val="Verdana"/>
      <family val="2"/>
    </font>
    <font>
      <i/>
      <sz val="10"/>
      <color indexed="10"/>
      <name val="Verdana"/>
      <family val="2"/>
    </font>
    <font>
      <sz val="10"/>
      <color indexed="8"/>
      <name val="Times New Roman"/>
      <family val="1"/>
    </font>
    <font>
      <sz val="8"/>
      <color indexed="8"/>
      <name val="Arial Narrow"/>
      <family val="2"/>
    </font>
    <font>
      <sz val="8"/>
      <color indexed="8"/>
      <name val="Calibri"/>
      <family val="2"/>
    </font>
    <font>
      <sz val="8"/>
      <color indexed="40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2"/>
      <name val="Arial Narrow"/>
      <family val="2"/>
    </font>
    <font>
      <vertAlign val="subscript"/>
      <sz val="12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4"/>
      <name val="Arial"/>
      <family val="2"/>
    </font>
    <font>
      <vertAlign val="subscript"/>
      <sz val="10"/>
      <color indexed="14"/>
      <name val="Arial"/>
      <family val="2"/>
    </font>
    <font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Tahoma"/>
      <family val="2"/>
    </font>
    <font>
      <sz val="12"/>
      <color theme="1"/>
      <name val="Times New Roman"/>
      <family val="1"/>
    </font>
    <font>
      <sz val="10"/>
      <color rgb="FF0000FF"/>
      <name val="Arial"/>
      <family val="2"/>
    </font>
    <font>
      <sz val="12"/>
      <color rgb="FF0000FF"/>
      <name val="Times New Roman"/>
      <family val="1"/>
    </font>
    <font>
      <b/>
      <sz val="10"/>
      <color rgb="FF808080"/>
      <name val="Verdana"/>
      <family val="2"/>
    </font>
    <font>
      <b/>
      <sz val="7.5"/>
      <color rgb="FF808080"/>
      <name val="Verdana"/>
      <family val="2"/>
    </font>
    <font>
      <sz val="7.5"/>
      <color rgb="FF808080"/>
      <name val="Verdana"/>
      <family val="2"/>
    </font>
    <font>
      <i/>
      <sz val="10"/>
      <color rgb="FFFF0000"/>
      <name val="Verdana"/>
      <family val="2"/>
    </font>
    <font>
      <sz val="10"/>
      <color theme="1"/>
      <name val="Times New Roman"/>
      <family val="1"/>
    </font>
    <font>
      <sz val="8"/>
      <color theme="1"/>
      <name val="Arial Narrow"/>
      <family val="2"/>
    </font>
    <font>
      <sz val="8"/>
      <color theme="1"/>
      <name val="Calibri"/>
      <family val="2"/>
    </font>
    <font>
      <sz val="10"/>
      <color rgb="FF00B050"/>
      <name val="Arial"/>
      <family val="2"/>
    </font>
    <font>
      <sz val="8"/>
      <color rgb="FF00B0F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1"/>
        <bgColor indexed="64"/>
      </patternFill>
    </fill>
  </fills>
  <borders count="1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>
        <color indexed="12"/>
      </left>
      <right/>
      <top style="double">
        <color indexed="12"/>
      </top>
      <bottom/>
    </border>
    <border>
      <left/>
      <right/>
      <top style="double">
        <color indexed="12"/>
      </top>
      <bottom/>
    </border>
    <border>
      <left/>
      <right style="double">
        <color indexed="12"/>
      </right>
      <top style="double">
        <color indexed="12"/>
      </top>
      <bottom/>
    </border>
    <border>
      <left style="double">
        <color indexed="12"/>
      </left>
      <right/>
      <top/>
      <bottom/>
    </border>
    <border>
      <left/>
      <right style="double">
        <color indexed="12"/>
      </right>
      <top/>
      <bottom/>
    </border>
    <border>
      <left style="double">
        <color indexed="12"/>
      </left>
      <right/>
      <top/>
      <bottom style="double">
        <color indexed="12"/>
      </bottom>
    </border>
    <border>
      <left/>
      <right/>
      <top/>
      <bottom style="double">
        <color indexed="12"/>
      </bottom>
    </border>
    <border>
      <left/>
      <right style="double">
        <color indexed="12"/>
      </right>
      <top/>
      <bottom style="double">
        <color indexed="12"/>
      </bottom>
    </border>
    <border>
      <left style="medium">
        <color indexed="12"/>
      </left>
      <right/>
      <top/>
      <bottom/>
    </border>
    <border>
      <left/>
      <right style="medium">
        <color indexed="12"/>
      </right>
      <top/>
      <bottom/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 style="thin"/>
      <right style="thin"/>
      <top style="thin"/>
      <bottom style="thin"/>
    </border>
    <border>
      <left/>
      <right/>
      <top style="double">
        <color rgb="FF0070C0"/>
      </top>
      <bottom/>
    </border>
    <border>
      <left/>
      <right style="double">
        <color rgb="FF0070C0"/>
      </right>
      <top style="double">
        <color rgb="FF0070C0"/>
      </top>
      <bottom/>
    </border>
    <border>
      <left style="double">
        <color rgb="FF0070C0"/>
      </left>
      <right/>
      <top/>
      <bottom/>
    </border>
    <border>
      <left/>
      <right style="double">
        <color rgb="FF0070C0"/>
      </right>
      <top/>
      <bottom/>
    </border>
    <border>
      <left/>
      <right/>
      <top/>
      <bottom style="double">
        <color rgb="FF0070C0"/>
      </bottom>
    </border>
    <border>
      <left/>
      <right style="double">
        <color rgb="FF0070C0"/>
      </right>
      <top/>
      <bottom style="double">
        <color rgb="FF0070C0"/>
      </bottom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 style="thin"/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 style="thin"/>
      <top style="thin"/>
      <bottom style="thin"/>
    </border>
    <border>
      <left style="thin"/>
      <right style="medium">
        <color indexed="12"/>
      </right>
      <top style="thin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 style="medium">
        <color indexed="12"/>
      </left>
      <right/>
      <top/>
      <bottom style="medium">
        <color indexed="12"/>
      </bottom>
    </border>
    <border>
      <left style="thin"/>
      <right/>
      <top style="medium">
        <color indexed="12"/>
      </top>
      <bottom style="thin"/>
    </border>
    <border>
      <left style="thin"/>
      <right/>
      <top style="thin"/>
      <bottom style="thin"/>
    </border>
    <border>
      <left style="thin"/>
      <right/>
      <top style="thin"/>
      <bottom style="medium">
        <color indexed="12"/>
      </bottom>
    </border>
    <border>
      <left style="medium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 style="thin"/>
      <right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 style="double">
        <color indexed="14"/>
      </left>
      <right style="thin"/>
      <top style="double">
        <color indexed="14"/>
      </top>
      <bottom style="thin"/>
    </border>
    <border>
      <left/>
      <right style="thin"/>
      <top style="double">
        <color indexed="14"/>
      </top>
      <bottom style="thin"/>
    </border>
    <border>
      <left style="thin"/>
      <right style="thin"/>
      <top style="double">
        <color indexed="14"/>
      </top>
      <bottom style="thin"/>
    </border>
    <border>
      <left style="thin"/>
      <right style="double">
        <color indexed="14"/>
      </right>
      <top style="double">
        <color indexed="14"/>
      </top>
      <bottom style="thin"/>
    </border>
    <border>
      <left style="thin"/>
      <right style="thin"/>
      <top style="double">
        <color indexed="12"/>
      </top>
      <bottom/>
    </border>
    <border>
      <left style="thin"/>
      <right style="double">
        <color indexed="12"/>
      </right>
      <top style="double">
        <color indexed="12"/>
      </top>
      <bottom/>
    </border>
    <border>
      <left style="double">
        <color indexed="14"/>
      </left>
      <right style="double"/>
      <top style="thin"/>
      <bottom/>
    </border>
    <border>
      <left style="thin"/>
      <right style="thin"/>
      <top style="thin"/>
      <bottom/>
    </border>
    <border>
      <left style="thin"/>
      <right style="double">
        <color indexed="14"/>
      </right>
      <top style="thin"/>
      <bottom/>
    </border>
    <border>
      <left style="double">
        <color indexed="12"/>
      </left>
      <right/>
      <top/>
      <bottom style="thin"/>
    </border>
    <border>
      <left style="thin"/>
      <right style="thin"/>
      <top/>
      <bottom style="thin"/>
    </border>
    <border>
      <left style="thin"/>
      <right style="double">
        <color indexed="12"/>
      </right>
      <top/>
      <bottom style="thin"/>
    </border>
    <border>
      <left style="double">
        <color indexed="14"/>
      </left>
      <right style="double">
        <color indexed="14"/>
      </right>
      <top style="double">
        <color indexed="14"/>
      </top>
      <bottom style="thin"/>
    </border>
    <border>
      <left style="thin"/>
      <right style="thin"/>
      <top/>
      <bottom/>
    </border>
    <border>
      <left style="thin"/>
      <right style="double">
        <color indexed="12"/>
      </right>
      <top/>
      <bottom/>
    </border>
    <border>
      <left style="double">
        <color indexed="14"/>
      </left>
      <right style="double">
        <color indexed="14"/>
      </right>
      <top style="thin"/>
      <bottom style="thin"/>
    </border>
    <border>
      <left style="double">
        <color indexed="14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>
        <color indexed="14"/>
      </right>
      <top style="thin"/>
      <bottom style="thin"/>
    </border>
    <border>
      <left style="thin"/>
      <right style="thin"/>
      <top/>
      <bottom style="double">
        <color indexed="12"/>
      </bottom>
    </border>
    <border>
      <left style="thin"/>
      <right style="double">
        <color indexed="12"/>
      </right>
      <top/>
      <bottom style="double">
        <color indexed="12"/>
      </bottom>
    </border>
    <border>
      <left style="double">
        <color indexed="14"/>
      </left>
      <right style="double">
        <color indexed="14"/>
      </right>
      <top style="thin"/>
      <bottom style="double">
        <color indexed="14"/>
      </bottom>
    </border>
    <border>
      <left style="double">
        <color indexed="14"/>
      </left>
      <right style="thin"/>
      <top style="thin"/>
      <bottom style="double">
        <color indexed="14"/>
      </bottom>
    </border>
    <border>
      <left style="thin"/>
      <right style="thin"/>
      <top style="thin"/>
      <bottom style="double">
        <color indexed="14"/>
      </bottom>
    </border>
    <border>
      <left style="thin"/>
      <right style="double">
        <color indexed="14"/>
      </right>
      <top style="thin"/>
      <bottom style="double">
        <color indexed="14"/>
      </bottom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 style="thin">
        <color indexed="12"/>
      </top>
      <bottom/>
    </border>
    <border>
      <left/>
      <right/>
      <top style="thin">
        <color indexed="12"/>
      </top>
      <bottom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12"/>
      </left>
      <right/>
      <top/>
      <bottom style="thin">
        <color indexed="1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>
        <color indexed="12"/>
      </bottom>
    </border>
    <border>
      <left/>
      <right/>
      <top style="thin"/>
      <bottom style="thin"/>
    </border>
    <border>
      <left style="double">
        <color rgb="FF0070C0"/>
      </left>
      <right/>
      <top style="double">
        <color rgb="FF0070C0"/>
      </top>
      <bottom/>
    </border>
    <border>
      <left style="double">
        <color rgb="FF0070C0"/>
      </left>
      <right/>
      <top/>
      <bottom style="double">
        <color rgb="FF0070C0"/>
      </bottom>
    </border>
    <border>
      <left style="thin"/>
      <right/>
      <top/>
      <bottom style="double">
        <color rgb="FF0070C0"/>
      </bottom>
    </border>
    <border>
      <left/>
      <right style="thin"/>
      <top/>
      <bottom style="double">
        <color rgb="FF0070C0"/>
      </bottom>
    </border>
    <border>
      <left/>
      <right style="double">
        <color rgb="FF0070C0"/>
      </right>
      <top style="thin"/>
      <bottom style="thin"/>
    </border>
    <border>
      <left/>
      <right style="double">
        <color rgb="FF0070C0"/>
      </right>
      <top style="thin"/>
      <bottom/>
    </border>
    <border>
      <left/>
      <right style="double">
        <color rgb="FF0070C0"/>
      </right>
      <top/>
      <bottom style="thin"/>
    </border>
    <border>
      <left style="thin">
        <color indexed="12"/>
      </left>
      <right/>
      <top/>
      <bottom/>
    </border>
    <border>
      <left/>
      <right style="thin">
        <color indexed="12"/>
      </right>
      <top/>
      <bottom/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/>
    </border>
    <border>
      <left/>
      <right/>
      <top style="thin">
        <color indexed="12"/>
      </top>
      <bottom style="thin"/>
    </border>
    <border>
      <left/>
      <right style="double">
        <color indexed="12"/>
      </right>
      <top style="thin">
        <color indexed="12"/>
      </top>
      <bottom/>
    </border>
    <border>
      <left/>
      <right style="double">
        <color indexed="12"/>
      </right>
      <top/>
      <bottom style="thin">
        <color indexed="12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00FF"/>
      </left>
      <right/>
      <top/>
      <bottom/>
    </border>
    <border>
      <left style="thin">
        <color rgb="FF0000FF"/>
      </left>
      <right/>
      <top/>
      <bottom style="thin"/>
    </border>
    <border>
      <left style="thin">
        <color rgb="FF0000FF"/>
      </left>
      <right/>
      <top style="thin"/>
      <bottom/>
    </border>
    <border>
      <left style="thin">
        <color rgb="FF0000FF"/>
      </left>
      <right/>
      <top style="thin"/>
      <bottom style="thin"/>
    </border>
    <border>
      <left/>
      <right/>
      <top style="thin">
        <color rgb="FF0000FF"/>
      </top>
      <bottom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00FF"/>
      </bottom>
    </border>
    <border>
      <left/>
      <right style="thin">
        <color rgb="FF0000FF"/>
      </right>
      <top style="thin">
        <color rgb="FF0000FF"/>
      </top>
      <bottom/>
    </border>
    <border>
      <left/>
      <right style="thin">
        <color rgb="FF0000FF"/>
      </right>
      <top/>
      <bottom/>
    </border>
    <border>
      <left/>
      <right style="thin">
        <color rgb="FF0000FF"/>
      </right>
      <top/>
      <bottom style="thin"/>
    </border>
    <border>
      <left/>
      <right style="thin">
        <color rgb="FF0000FF"/>
      </right>
      <top style="thin"/>
      <bottom style="thin"/>
    </border>
    <border>
      <left/>
      <right style="thin">
        <color rgb="FF0000FF"/>
      </right>
      <top style="thin"/>
      <bottom/>
    </border>
    <border>
      <left/>
      <right style="thin">
        <color rgb="FF0000FF"/>
      </right>
      <top/>
      <bottom style="thin">
        <color rgb="FF0000FF"/>
      </bottom>
    </border>
    <border>
      <left/>
      <right/>
      <top/>
      <bottom style="thin">
        <color rgb="FF0000FF"/>
      </bottom>
    </border>
    <border>
      <left/>
      <right/>
      <top style="thin">
        <color rgb="FF0000FF"/>
      </top>
      <bottom style="thin"/>
    </border>
    <border>
      <left/>
      <right style="thin">
        <color rgb="FF0000FF"/>
      </right>
      <top style="thin">
        <color rgb="FF0000FF"/>
      </top>
      <bottom style="thin"/>
    </border>
    <border>
      <left style="thin">
        <color rgb="FF0000FF"/>
      </left>
      <right/>
      <top style="thin"/>
      <bottom style="thin">
        <color rgb="FF0000FF"/>
      </bottom>
    </border>
    <border>
      <left/>
      <right/>
      <top style="thin"/>
      <bottom style="thin">
        <color rgb="FF0000FF"/>
      </bottom>
    </border>
    <border>
      <left style="thin">
        <color rgb="FF0000FF"/>
      </left>
      <right/>
      <top style="thin">
        <color rgb="FF0000FF"/>
      </top>
      <bottom style="thin"/>
    </border>
    <border>
      <left/>
      <right style="thin">
        <color rgb="FF0000FF"/>
      </right>
      <top style="thin"/>
      <bottom style="thin">
        <color rgb="FF0000FF"/>
      </bottom>
    </border>
    <border>
      <left style="thin">
        <color rgb="FF0070C0"/>
      </left>
      <right style="thin">
        <color rgb="FF0070C0"/>
      </right>
      <top style="thin">
        <color rgb="FF0070C0"/>
      </top>
      <bottom/>
    </border>
    <border>
      <left style="thin">
        <color rgb="FF0000FF"/>
      </left>
      <right/>
      <top style="thin">
        <color rgb="FF0000FF"/>
      </top>
      <bottom/>
    </border>
    <border>
      <left style="double">
        <color rgb="FF0000FF"/>
      </left>
      <right/>
      <top/>
      <bottom/>
    </border>
    <border>
      <left style="double">
        <color rgb="FF0000FF"/>
      </left>
      <right/>
      <top style="double">
        <color rgb="FF0000FF"/>
      </top>
      <bottom/>
    </border>
    <border>
      <left/>
      <right/>
      <top style="double">
        <color rgb="FF0000FF"/>
      </top>
      <bottom/>
    </border>
    <border>
      <left style="double">
        <color rgb="FF0000FF"/>
      </left>
      <right/>
      <top/>
      <bottom style="double">
        <color rgb="FF0000FF"/>
      </bottom>
    </border>
    <border>
      <left/>
      <right/>
      <top/>
      <bottom style="double">
        <color rgb="FF0000FF"/>
      </bottom>
    </border>
    <border>
      <left/>
      <right style="thin">
        <color rgb="FF0000FF"/>
      </right>
      <top/>
      <bottom style="double">
        <color rgb="FF0000FF"/>
      </bottom>
    </border>
    <border>
      <left/>
      <right style="double">
        <color rgb="FF0000FF"/>
      </right>
      <top style="double">
        <color rgb="FF0000FF"/>
      </top>
      <bottom/>
    </border>
    <border>
      <left/>
      <right style="double">
        <color rgb="FF0000FF"/>
      </right>
      <top/>
      <bottom/>
    </border>
    <border>
      <left/>
      <right style="double">
        <color rgb="FF0000FF"/>
      </right>
      <top/>
      <bottom style="double">
        <color rgb="FF0000FF"/>
      </bottom>
    </border>
    <border>
      <left style="thin">
        <color rgb="FF0000FF"/>
      </left>
      <right/>
      <top/>
      <bottom style="thin">
        <color rgb="FF0000FF"/>
      </bottom>
    </border>
    <border>
      <left style="thin">
        <color rgb="FF0000FF"/>
      </left>
      <right/>
      <top/>
      <bottom style="double">
        <color rgb="FF0000FF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double">
        <color rgb="FF0000FF"/>
      </bottom>
    </border>
    <border>
      <left/>
      <right style="double">
        <color rgb="FF0000FF"/>
      </right>
      <top style="thin">
        <color rgb="FF0000FF"/>
      </top>
      <bottom style="thin"/>
    </border>
    <border>
      <left/>
      <right style="double">
        <color rgb="FF0000FF"/>
      </right>
      <top style="thin"/>
      <bottom style="thin"/>
    </border>
    <border>
      <left/>
      <right style="double">
        <color rgb="FF0000FF"/>
      </right>
      <top style="thin"/>
      <bottom/>
    </border>
    <border>
      <left/>
      <right style="double">
        <color rgb="FF0000FF"/>
      </right>
      <top/>
      <bottom style="thin"/>
    </border>
    <border>
      <left style="thin">
        <color rgb="FF0000FF"/>
      </left>
      <right/>
      <top style="thin">
        <color indexed="12"/>
      </top>
      <bottom/>
    </border>
    <border>
      <left/>
      <right style="thin">
        <color rgb="FF0000FF"/>
      </right>
      <top style="thin">
        <color indexed="12"/>
      </top>
      <bottom/>
    </border>
    <border>
      <left style="thin">
        <color rgb="FF0000FF"/>
      </left>
      <right/>
      <top style="thin">
        <color rgb="FF0000FF"/>
      </top>
      <bottom style="thin">
        <color rgb="FF0000FF"/>
      </bottom>
    </border>
    <border>
      <left/>
      <right/>
      <top style="thin">
        <color rgb="FF0000FF"/>
      </top>
      <bottom style="thin">
        <color rgb="FF0000FF"/>
      </bottom>
    </border>
    <border>
      <left/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70C0"/>
      </left>
      <right/>
      <top/>
      <bottom/>
    </border>
    <border>
      <left style="thin">
        <color rgb="FF0070C0"/>
      </left>
      <right/>
      <top style="thin">
        <color rgb="FF0070C0"/>
      </top>
      <bottom/>
    </border>
    <border>
      <left/>
      <right/>
      <top style="thin">
        <color rgb="FF0070C0"/>
      </top>
      <bottom/>
    </border>
    <border>
      <left style="thin">
        <color rgb="FF0070C0"/>
      </left>
      <right/>
      <top/>
      <bottom style="thin">
        <color rgb="FF0070C0"/>
      </bottom>
    </border>
    <border>
      <left/>
      <right/>
      <top/>
      <bottom style="thin">
        <color rgb="FF0070C0"/>
      </bottom>
    </border>
    <border>
      <left/>
      <right style="double">
        <color rgb="FF0070C0"/>
      </right>
      <top style="thin">
        <color indexed="12"/>
      </top>
      <bottom/>
    </border>
    <border>
      <left/>
      <right style="double">
        <color rgb="FF0070C0"/>
      </right>
      <top/>
      <bottom style="thin">
        <color indexed="12"/>
      </bottom>
    </border>
    <border>
      <left/>
      <right style="double">
        <color rgb="FF0070C0"/>
      </right>
      <top style="thin">
        <color rgb="FF0070C0"/>
      </top>
      <bottom/>
    </border>
    <border>
      <left/>
      <right style="double">
        <color rgb="FF0070C0"/>
      </right>
      <top/>
      <bottom style="thin">
        <color rgb="FF0070C0"/>
      </bottom>
    </border>
    <border>
      <left style="thin">
        <color indexed="53"/>
      </left>
      <right/>
      <top style="thin">
        <color indexed="53"/>
      </top>
      <bottom/>
    </border>
    <border>
      <left/>
      <right style="thin">
        <color indexed="53"/>
      </right>
      <top style="thin">
        <color indexed="53"/>
      </top>
      <bottom/>
    </border>
    <border>
      <left style="thin">
        <color indexed="53"/>
      </left>
      <right/>
      <top/>
      <bottom/>
    </border>
    <border>
      <left/>
      <right style="thin">
        <color indexed="53"/>
      </right>
      <top/>
      <bottom/>
    </border>
    <border>
      <left style="thin">
        <color indexed="53"/>
      </left>
      <right/>
      <top/>
      <bottom style="thin">
        <color indexed="53"/>
      </bottom>
    </border>
    <border>
      <left/>
      <right style="thin">
        <color indexed="53"/>
      </right>
      <top/>
      <bottom style="thin">
        <color indexed="53"/>
      </bottom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  <border>
      <left style="thin">
        <color rgb="FF00B0F0"/>
      </left>
      <right/>
      <top/>
      <bottom/>
    </border>
    <border>
      <left style="thin">
        <color rgb="FF00B0F0"/>
      </left>
      <right/>
      <top style="thin">
        <color rgb="FF00B0F0"/>
      </top>
      <bottom/>
    </border>
    <border>
      <left/>
      <right/>
      <top style="thin">
        <color rgb="FF00B0F0"/>
      </top>
      <bottom/>
    </border>
    <border>
      <left style="thin">
        <color rgb="FF00B0F0"/>
      </left>
      <right/>
      <top/>
      <bottom style="thin">
        <color rgb="FF00B0F0"/>
      </bottom>
    </border>
    <border>
      <left/>
      <right/>
      <top/>
      <bottom style="thin">
        <color rgb="FF00B0F0"/>
      </bottom>
    </border>
    <border>
      <left/>
      <right style="thin">
        <color rgb="FF00B0F0"/>
      </right>
      <top style="thin">
        <color rgb="FF00B0F0"/>
      </top>
      <bottom/>
    </border>
    <border>
      <left/>
      <right style="thin">
        <color rgb="FF00B0F0"/>
      </right>
      <top/>
      <bottom/>
    </border>
    <border>
      <left/>
      <right style="thin">
        <color rgb="FF00B0F0"/>
      </right>
      <top/>
      <bottom style="thin">
        <color rgb="FF00B0F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2" fillId="0" borderId="10" xfId="56" applyNumberFormat="1" applyBorder="1" applyProtection="1">
      <alignment/>
      <protection/>
    </xf>
    <xf numFmtId="0" fontId="2" fillId="0" borderId="11" xfId="56" applyNumberFormat="1" applyBorder="1" applyProtection="1">
      <alignment/>
      <protection/>
    </xf>
    <xf numFmtId="0" fontId="2" fillId="0" borderId="12" xfId="56" applyNumberFormat="1" applyBorder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14" xfId="56" applyBorder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56" applyBorder="1">
      <alignment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2" xfId="56" applyNumberFormat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16" xfId="56" applyNumberFormat="1" applyBorder="1" applyProtection="1">
      <alignment/>
      <protection/>
    </xf>
    <xf numFmtId="0" fontId="2" fillId="0" borderId="17" xfId="56" applyNumberFormat="1" applyBorder="1" applyProtection="1">
      <alignment/>
      <protection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56" applyNumberFormat="1" applyBorder="1" applyProtection="1">
      <alignment/>
      <protection/>
    </xf>
    <xf numFmtId="0" fontId="2" fillId="0" borderId="0" xfId="56" applyNumberFormat="1" applyBorder="1" applyProtection="1">
      <alignment/>
      <protection/>
    </xf>
    <xf numFmtId="0" fontId="2" fillId="0" borderId="14" xfId="56" applyNumberFormat="1" applyBorder="1" applyProtection="1">
      <alignment/>
      <protection/>
    </xf>
    <xf numFmtId="0" fontId="2" fillId="0" borderId="15" xfId="56" applyNumberFormat="1" applyBorder="1" applyProtection="1">
      <alignment/>
      <protection/>
    </xf>
    <xf numFmtId="0" fontId="2" fillId="0" borderId="0" xfId="56" applyNumberFormat="1" applyProtection="1">
      <alignment/>
      <protection/>
    </xf>
    <xf numFmtId="0" fontId="2" fillId="0" borderId="0" xfId="56" applyNumberFormat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3" fillId="0" borderId="0" xfId="0" applyFont="1" applyBorder="1" applyAlignment="1">
      <alignment/>
    </xf>
    <xf numFmtId="0" fontId="0" fillId="8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1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/>
    </xf>
    <xf numFmtId="4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1" fontId="0" fillId="0" borderId="0" xfId="0" applyNumberFormat="1" applyAlignment="1">
      <alignment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45" xfId="0" applyFont="1" applyBorder="1" applyAlignment="1">
      <alignment horizontal="left"/>
    </xf>
    <xf numFmtId="166" fontId="0" fillId="33" borderId="38" xfId="0" applyNumberFormat="1" applyFill="1" applyBorder="1" applyAlignment="1">
      <alignment horizontal="center"/>
    </xf>
    <xf numFmtId="2" fontId="0" fillId="33" borderId="38" xfId="0" applyNumberFormat="1" applyFill="1" applyBorder="1" applyAlignment="1">
      <alignment horizontal="center"/>
    </xf>
    <xf numFmtId="11" fontId="0" fillId="33" borderId="38" xfId="0" applyNumberFormat="1" applyFill="1" applyBorder="1" applyAlignment="1">
      <alignment horizontal="center"/>
    </xf>
    <xf numFmtId="11" fontId="0" fillId="33" borderId="46" xfId="0" applyNumberFormat="1" applyFill="1" applyBorder="1" applyAlignment="1">
      <alignment horizontal="center"/>
    </xf>
    <xf numFmtId="167" fontId="0" fillId="33" borderId="39" xfId="0" applyNumberFormat="1" applyFill="1" applyBorder="1" applyAlignment="1">
      <alignment horizontal="center"/>
    </xf>
    <xf numFmtId="166" fontId="0" fillId="33" borderId="30" xfId="0" applyNumberFormat="1" applyFill="1" applyBorder="1" applyAlignment="1">
      <alignment horizontal="center"/>
    </xf>
    <xf numFmtId="2" fontId="0" fillId="33" borderId="30" xfId="0" applyNumberFormat="1" applyFill="1" applyBorder="1" applyAlignment="1">
      <alignment horizontal="center"/>
    </xf>
    <xf numFmtId="11" fontId="0" fillId="33" borderId="30" xfId="0" applyNumberFormat="1" applyFill="1" applyBorder="1" applyAlignment="1">
      <alignment horizontal="center"/>
    </xf>
    <xf numFmtId="11" fontId="0" fillId="33" borderId="47" xfId="0" applyNumberFormat="1" applyFill="1" applyBorder="1" applyAlignment="1">
      <alignment horizontal="center"/>
    </xf>
    <xf numFmtId="167" fontId="0" fillId="33" borderId="41" xfId="0" applyNumberForma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166" fontId="3" fillId="33" borderId="30" xfId="0" applyNumberFormat="1" applyFont="1" applyFill="1" applyBorder="1" applyAlignment="1">
      <alignment horizontal="center"/>
    </xf>
    <xf numFmtId="166" fontId="0" fillId="33" borderId="43" xfId="0" applyNumberFormat="1" applyFill="1" applyBorder="1" applyAlignment="1">
      <alignment horizontal="center"/>
    </xf>
    <xf numFmtId="2" fontId="0" fillId="33" borderId="43" xfId="0" applyNumberFormat="1" applyFill="1" applyBorder="1" applyAlignment="1">
      <alignment horizontal="center"/>
    </xf>
    <xf numFmtId="11" fontId="0" fillId="33" borderId="43" xfId="0" applyNumberFormat="1" applyFill="1" applyBorder="1" applyAlignment="1">
      <alignment horizontal="center"/>
    </xf>
    <xf numFmtId="11" fontId="0" fillId="33" borderId="48" xfId="0" applyNumberFormat="1" applyFill="1" applyBorder="1" applyAlignment="1">
      <alignment horizontal="center"/>
    </xf>
    <xf numFmtId="167" fontId="0" fillId="33" borderId="44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7" fillId="0" borderId="46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53" xfId="0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0" fontId="12" fillId="0" borderId="55" xfId="0" applyFont="1" applyBorder="1" applyAlignment="1" applyProtection="1">
      <alignment horizontal="center"/>
      <protection/>
    </xf>
    <xf numFmtId="0" fontId="0" fillId="0" borderId="56" xfId="0" applyBorder="1" applyAlignment="1" applyProtection="1">
      <alignment horizontal="center"/>
      <protection/>
    </xf>
    <xf numFmtId="0" fontId="10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13" fillId="34" borderId="59" xfId="0" applyFont="1" applyFill="1" applyBorder="1" applyAlignment="1" applyProtection="1">
      <alignment horizontal="center"/>
      <protection/>
    </xf>
    <xf numFmtId="0" fontId="13" fillId="34" borderId="11" xfId="0" applyFont="1" applyFill="1" applyBorder="1" applyAlignment="1" applyProtection="1">
      <alignment horizontal="center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13" fillId="34" borderId="60" xfId="0" applyFont="1" applyFill="1" applyBorder="1" applyAlignment="1" applyProtection="1">
      <alignment horizontal="center"/>
      <protection/>
    </xf>
    <xf numFmtId="0" fontId="13" fillId="34" borderId="61" xfId="0" applyFont="1" applyFill="1" applyBorder="1" applyAlignment="1" applyProtection="1">
      <alignment horizontal="center"/>
      <protection/>
    </xf>
    <xf numFmtId="0" fontId="3" fillId="35" borderId="62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0" fillId="33" borderId="63" xfId="0" applyFill="1" applyBorder="1" applyAlignment="1">
      <alignment horizontal="center"/>
    </xf>
    <xf numFmtId="0" fontId="0" fillId="0" borderId="64" xfId="0" applyBorder="1" applyAlignment="1">
      <alignment horizontal="center"/>
    </xf>
    <xf numFmtId="13" fontId="0" fillId="0" borderId="65" xfId="0" applyNumberFormat="1" applyBorder="1" applyAlignment="1" applyProtection="1">
      <alignment/>
      <protection/>
    </xf>
    <xf numFmtId="0" fontId="0" fillId="0" borderId="65" xfId="0" applyBorder="1" applyAlignment="1" applyProtection="1">
      <alignment horizontal="center"/>
      <protection/>
    </xf>
    <xf numFmtId="0" fontId="12" fillId="33" borderId="53" xfId="0" applyFont="1" applyFill="1" applyBorder="1" applyAlignment="1" applyProtection="1">
      <alignment horizontal="center"/>
      <protection/>
    </xf>
    <xf numFmtId="0" fontId="12" fillId="33" borderId="54" xfId="0" applyFont="1" applyFill="1" applyBorder="1" applyAlignment="1" applyProtection="1">
      <alignment horizontal="center"/>
      <protection/>
    </xf>
    <xf numFmtId="0" fontId="12" fillId="33" borderId="55" xfId="0" applyFont="1" applyFill="1" applyBorder="1" applyAlignment="1" applyProtection="1">
      <alignment horizontal="center"/>
      <protection/>
    </xf>
    <xf numFmtId="0" fontId="0" fillId="0" borderId="55" xfId="0" applyBorder="1" applyAlignment="1" applyProtection="1" quotePrefix="1">
      <alignment horizontal="center"/>
      <protection/>
    </xf>
    <xf numFmtId="0" fontId="12" fillId="33" borderId="56" xfId="0" applyFont="1" applyFill="1" applyBorder="1" applyAlignment="1" applyProtection="1">
      <alignment horizontal="center"/>
      <protection/>
    </xf>
    <xf numFmtId="0" fontId="3" fillId="36" borderId="66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/>
    </xf>
    <xf numFmtId="13" fontId="0" fillId="0" borderId="68" xfId="0" applyNumberFormat="1" applyBorder="1" applyAlignment="1" applyProtection="1">
      <alignment/>
      <protection/>
    </xf>
    <xf numFmtId="0" fontId="0" fillId="0" borderId="68" xfId="0" applyBorder="1" applyAlignment="1" applyProtection="1">
      <alignment horizontal="center"/>
      <protection/>
    </xf>
    <xf numFmtId="0" fontId="12" fillId="33" borderId="69" xfId="0" applyFont="1" applyFill="1" applyBorder="1" applyAlignment="1" applyProtection="1">
      <alignment horizontal="center"/>
      <protection/>
    </xf>
    <xf numFmtId="0" fontId="12" fillId="33" borderId="70" xfId="0" applyFont="1" applyFill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33" borderId="30" xfId="0" applyFont="1" applyFill="1" applyBorder="1" applyAlignment="1" applyProtection="1">
      <alignment horizontal="center"/>
      <protection/>
    </xf>
    <xf numFmtId="0" fontId="12" fillId="33" borderId="71" xfId="0" applyFont="1" applyFill="1" applyBorder="1" applyAlignment="1" applyProtection="1">
      <alignment horizontal="center"/>
      <protection/>
    </xf>
    <xf numFmtId="3" fontId="0" fillId="0" borderId="68" xfId="0" applyNumberFormat="1" applyBorder="1" applyAlignment="1" applyProtection="1">
      <alignment horizontal="center"/>
      <protection/>
    </xf>
    <xf numFmtId="0" fontId="3" fillId="0" borderId="23" xfId="0" applyFont="1" applyBorder="1" applyAlignment="1">
      <alignment horizontal="center" vertical="center"/>
    </xf>
    <xf numFmtId="0" fontId="3" fillId="36" borderId="72" xfId="0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5" fillId="0" borderId="30" xfId="0" applyFont="1" applyBorder="1" applyAlignment="1" applyProtection="1">
      <alignment horizontal="center"/>
      <protection/>
    </xf>
    <xf numFmtId="0" fontId="0" fillId="0" borderId="71" xfId="0" applyBorder="1" applyAlignment="1" applyProtection="1">
      <alignment horizontal="center"/>
      <protection/>
    </xf>
    <xf numFmtId="0" fontId="2" fillId="33" borderId="69" xfId="0" applyFont="1" applyFill="1" applyBorder="1" applyAlignment="1" applyProtection="1">
      <alignment horizontal="center"/>
      <protection/>
    </xf>
    <xf numFmtId="0" fontId="0" fillId="0" borderId="69" xfId="0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 horizontal="center"/>
      <protection/>
    </xf>
    <xf numFmtId="0" fontId="0" fillId="0" borderId="68" xfId="0" applyFill="1" applyBorder="1" applyAlignment="1" applyProtection="1">
      <alignment horizontal="center"/>
      <protection/>
    </xf>
    <xf numFmtId="3" fontId="0" fillId="0" borderId="74" xfId="0" applyNumberFormat="1" applyBorder="1" applyAlignment="1" applyProtection="1">
      <alignment horizontal="center"/>
      <protection/>
    </xf>
    <xf numFmtId="0" fontId="0" fillId="0" borderId="74" xfId="0" applyFill="1" applyBorder="1" applyAlignment="1" applyProtection="1">
      <alignment horizontal="center"/>
      <protection/>
    </xf>
    <xf numFmtId="0" fontId="0" fillId="0" borderId="75" xfId="0" applyBorder="1" applyAlignment="1" applyProtection="1">
      <alignment horizontal="center"/>
      <protection/>
    </xf>
    <xf numFmtId="0" fontId="0" fillId="0" borderId="76" xfId="0" applyBorder="1" applyAlignment="1" applyProtection="1">
      <alignment horizontal="center"/>
      <protection/>
    </xf>
    <xf numFmtId="0" fontId="12" fillId="33" borderId="76" xfId="0" applyFont="1" applyFill="1" applyBorder="1" applyAlignment="1" applyProtection="1">
      <alignment horizontal="center"/>
      <protection/>
    </xf>
    <xf numFmtId="0" fontId="0" fillId="0" borderId="77" xfId="0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78" xfId="0" applyBorder="1" applyAlignment="1">
      <alignment/>
    </xf>
    <xf numFmtId="0" fontId="0" fillId="0" borderId="13" xfId="0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3" xfId="0" applyFill="1" applyBorder="1" applyAlignment="1">
      <alignment horizontal="left"/>
    </xf>
    <xf numFmtId="0" fontId="96" fillId="0" borderId="0" xfId="0" applyFont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17" fillId="0" borderId="82" xfId="0" applyFont="1" applyBorder="1" applyAlignment="1">
      <alignment horizontal="center"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97" fillId="0" borderId="80" xfId="0" applyFont="1" applyBorder="1" applyAlignment="1">
      <alignment horizontal="center"/>
    </xf>
    <xf numFmtId="0" fontId="97" fillId="0" borderId="93" xfId="0" applyFont="1" applyBorder="1" applyAlignment="1">
      <alignment horizontal="center"/>
    </xf>
    <xf numFmtId="0" fontId="0" fillId="37" borderId="94" xfId="0" applyFill="1" applyBorder="1" applyAlignment="1">
      <alignment/>
    </xf>
    <xf numFmtId="0" fontId="0" fillId="37" borderId="11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center"/>
    </xf>
    <xf numFmtId="166" fontId="0" fillId="38" borderId="30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98" fillId="0" borderId="0" xfId="0" applyFont="1" applyBorder="1" applyAlignment="1">
      <alignment/>
    </xf>
    <xf numFmtId="0" fontId="98" fillId="0" borderId="13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97" fillId="0" borderId="13" xfId="0" applyFont="1" applyBorder="1" applyAlignment="1">
      <alignment horizontal="center"/>
    </xf>
    <xf numFmtId="0" fontId="0" fillId="38" borderId="60" xfId="0" applyFill="1" applyBorder="1" applyAlignment="1">
      <alignment horizontal="center"/>
    </xf>
    <xf numFmtId="165" fontId="98" fillId="0" borderId="0" xfId="0" applyNumberFormat="1" applyFont="1" applyBorder="1" applyAlignment="1">
      <alignment horizontal="left"/>
    </xf>
    <xf numFmtId="0" fontId="97" fillId="0" borderId="0" xfId="0" applyFon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37" borderId="16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5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2" fontId="99" fillId="0" borderId="0" xfId="0" applyNumberFormat="1" applyFont="1" applyBorder="1" applyAlignment="1">
      <alignment horizontal="left"/>
    </xf>
    <xf numFmtId="170" fontId="0" fillId="0" borderId="0" xfId="0" applyNumberFormat="1" applyBorder="1" applyAlignment="1">
      <alignment/>
    </xf>
    <xf numFmtId="165" fontId="0" fillId="0" borderId="11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97" fillId="0" borderId="10" xfId="0" applyFont="1" applyBorder="1" applyAlignment="1">
      <alignment horizontal="center"/>
    </xf>
    <xf numFmtId="0" fontId="97" fillId="0" borderId="11" xfId="0" applyFont="1" applyBorder="1" applyAlignment="1">
      <alignment horizontal="center"/>
    </xf>
    <xf numFmtId="0" fontId="0" fillId="37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171" fontId="78" fillId="0" borderId="0" xfId="42" applyNumberFormat="1" applyFont="1" applyBorder="1" applyAlignment="1">
      <alignment horizontal="center"/>
    </xf>
    <xf numFmtId="172" fontId="78" fillId="0" borderId="0" xfId="42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30" xfId="0" applyFill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100" fillId="0" borderId="10" xfId="0" applyFont="1" applyFill="1" applyBorder="1" applyAlignment="1">
      <alignment/>
    </xf>
    <xf numFmtId="0" fontId="100" fillId="0" borderId="13" xfId="0" applyFont="1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5" xfId="0" applyFill="1" applyBorder="1" applyAlignment="1">
      <alignment horizontal="center"/>
    </xf>
    <xf numFmtId="0" fontId="0" fillId="39" borderId="17" xfId="0" applyFill="1" applyBorder="1" applyAlignment="1">
      <alignment horizontal="left"/>
    </xf>
    <xf numFmtId="0" fontId="0" fillId="37" borderId="94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63" xfId="0" applyFill="1" applyBorder="1" applyAlignment="1">
      <alignment horizontal="center"/>
    </xf>
    <xf numFmtId="0" fontId="0" fillId="39" borderId="16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94" fillId="0" borderId="10" xfId="0" applyFont="1" applyBorder="1" applyAlignment="1">
      <alignment/>
    </xf>
    <xf numFmtId="0" fontId="0" fillId="0" borderId="47" xfId="0" applyFill="1" applyBorder="1" applyAlignment="1">
      <alignment horizontal="left"/>
    </xf>
    <xf numFmtId="0" fontId="0" fillId="0" borderId="94" xfId="0" applyBorder="1" applyAlignment="1">
      <alignment/>
    </xf>
    <xf numFmtId="0" fontId="0" fillId="0" borderId="70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94" fillId="12" borderId="10" xfId="0" applyFont="1" applyFill="1" applyBorder="1" applyAlignment="1">
      <alignment/>
    </xf>
    <xf numFmtId="0" fontId="0" fillId="39" borderId="47" xfId="0" applyFill="1" applyBorder="1" applyAlignment="1">
      <alignment horizontal="center"/>
    </xf>
    <xf numFmtId="0" fontId="0" fillId="39" borderId="70" xfId="0" applyFill="1" applyBorder="1" applyAlignment="1">
      <alignment/>
    </xf>
    <xf numFmtId="0" fontId="0" fillId="39" borderId="70" xfId="0" applyFill="1" applyBorder="1" applyAlignment="1">
      <alignment horizontal="left"/>
    </xf>
    <xf numFmtId="0" fontId="97" fillId="39" borderId="47" xfId="0" applyFont="1" applyFill="1" applyBorder="1" applyAlignment="1">
      <alignment horizontal="center"/>
    </xf>
    <xf numFmtId="165" fontId="0" fillId="39" borderId="94" xfId="0" applyNumberFormat="1" applyFill="1" applyBorder="1" applyAlignment="1">
      <alignment horizontal="center"/>
    </xf>
    <xf numFmtId="0" fontId="0" fillId="39" borderId="70" xfId="0" applyFill="1" applyBorder="1" applyAlignment="1">
      <alignment horizontal="center"/>
    </xf>
    <xf numFmtId="165" fontId="0" fillId="39" borderId="30" xfId="0" applyNumberFormat="1" applyFill="1" applyBorder="1" applyAlignment="1">
      <alignment horizontal="center"/>
    </xf>
    <xf numFmtId="0" fontId="0" fillId="0" borderId="95" xfId="0" applyBorder="1" applyAlignment="1">
      <alignment/>
    </xf>
    <xf numFmtId="0" fontId="0" fillId="0" borderId="31" xfId="0" applyFill="1" applyBorder="1" applyAlignment="1">
      <alignment horizontal="left"/>
    </xf>
    <xf numFmtId="0" fontId="0" fillId="0" borderId="96" xfId="0" applyBorder="1" applyAlignment="1">
      <alignment/>
    </xf>
    <xf numFmtId="0" fontId="0" fillId="0" borderId="97" xfId="0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0" fillId="0" borderId="98" xfId="0" applyBorder="1" applyAlignment="1">
      <alignment/>
    </xf>
    <xf numFmtId="0" fontId="101" fillId="0" borderId="35" xfId="0" applyFont="1" applyBorder="1" applyAlignment="1">
      <alignment/>
    </xf>
    <xf numFmtId="0" fontId="94" fillId="0" borderId="31" xfId="0" applyFont="1" applyBorder="1" applyAlignment="1">
      <alignment/>
    </xf>
    <xf numFmtId="166" fontId="102" fillId="0" borderId="0" xfId="0" applyNumberFormat="1" applyFont="1" applyBorder="1" applyAlignment="1">
      <alignment horizontal="left"/>
    </xf>
    <xf numFmtId="174" fontId="0" fillId="0" borderId="0" xfId="0" applyNumberFormat="1" applyBorder="1" applyAlignment="1">
      <alignment horizontal="center"/>
    </xf>
    <xf numFmtId="0" fontId="0" fillId="5" borderId="34" xfId="0" applyFill="1" applyBorder="1" applyAlignment="1">
      <alignment/>
    </xf>
    <xf numFmtId="0" fontId="0" fillId="39" borderId="99" xfId="0" applyFill="1" applyBorder="1" applyAlignment="1">
      <alignment/>
    </xf>
    <xf numFmtId="0" fontId="0" fillId="12" borderId="100" xfId="0" applyFill="1" applyBorder="1" applyAlignment="1">
      <alignment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0" fillId="39" borderId="101" xfId="0" applyFill="1" applyBorder="1" applyAlignment="1">
      <alignment/>
    </xf>
    <xf numFmtId="0" fontId="78" fillId="37" borderId="94" xfId="0" applyFont="1" applyFill="1" applyBorder="1" applyAlignment="1">
      <alignment horizontal="left"/>
    </xf>
    <xf numFmtId="0" fontId="94" fillId="8" borderId="47" xfId="0" applyFont="1" applyFill="1" applyBorder="1" applyAlignment="1">
      <alignment/>
    </xf>
    <xf numFmtId="0" fontId="0" fillId="8" borderId="94" xfId="0" applyFill="1" applyBorder="1" applyAlignment="1">
      <alignment/>
    </xf>
    <xf numFmtId="0" fontId="0" fillId="8" borderId="70" xfId="0" applyFill="1" applyBorder="1" applyAlignment="1">
      <alignment/>
    </xf>
    <xf numFmtId="0" fontId="103" fillId="8" borderId="47" xfId="0" applyFont="1" applyFill="1" applyBorder="1" applyAlignment="1">
      <alignment/>
    </xf>
    <xf numFmtId="0" fontId="94" fillId="8" borderId="47" xfId="0" applyFont="1" applyFill="1" applyBorder="1" applyAlignment="1">
      <alignment horizontal="left"/>
    </xf>
    <xf numFmtId="0" fontId="94" fillId="8" borderId="10" xfId="0" applyFont="1" applyFill="1" applyBorder="1" applyAlignment="1">
      <alignment horizontal="left"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47" xfId="0" applyFill="1" applyBorder="1" applyAlignment="1">
      <alignment horizontal="left"/>
    </xf>
    <xf numFmtId="0" fontId="94" fillId="8" borderId="94" xfId="0" applyFont="1" applyFill="1" applyBorder="1" applyAlignment="1">
      <alignment horizontal="left"/>
    </xf>
    <xf numFmtId="0" fontId="94" fillId="8" borderId="10" xfId="0" applyFont="1" applyFill="1" applyBorder="1" applyAlignment="1">
      <alignment/>
    </xf>
    <xf numFmtId="0" fontId="0" fillId="8" borderId="47" xfId="0" applyFill="1" applyBorder="1" applyAlignment="1">
      <alignment/>
    </xf>
    <xf numFmtId="0" fontId="0" fillId="8" borderId="94" xfId="0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0" fontId="98" fillId="8" borderId="10" xfId="0" applyFont="1" applyFill="1" applyBorder="1" applyAlignment="1">
      <alignment horizontal="left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/>
    </xf>
    <xf numFmtId="0" fontId="0" fillId="8" borderId="99" xfId="0" applyFill="1" applyBorder="1" applyAlignment="1">
      <alignment/>
    </xf>
    <xf numFmtId="0" fontId="0" fillId="8" borderId="15" xfId="0" applyFill="1" applyBorder="1" applyAlignment="1">
      <alignment horizontal="left"/>
    </xf>
    <xf numFmtId="0" fontId="0" fillId="8" borderId="16" xfId="0" applyFill="1" applyBorder="1" applyAlignment="1">
      <alignment/>
    </xf>
    <xf numFmtId="165" fontId="98" fillId="40" borderId="0" xfId="0" applyNumberFormat="1" applyFont="1" applyFill="1" applyBorder="1" applyAlignment="1">
      <alignment horizontal="left"/>
    </xf>
    <xf numFmtId="0" fontId="0" fillId="40" borderId="0" xfId="0" applyFill="1" applyBorder="1" applyAlignment="1">
      <alignment/>
    </xf>
    <xf numFmtId="2" fontId="99" fillId="40" borderId="0" xfId="0" applyNumberFormat="1" applyFont="1" applyFill="1" applyBorder="1" applyAlignment="1">
      <alignment horizontal="left"/>
    </xf>
    <xf numFmtId="0" fontId="0" fillId="40" borderId="0" xfId="0" applyFill="1" applyBorder="1" applyAlignment="1">
      <alignment horizontal="center"/>
    </xf>
    <xf numFmtId="166" fontId="101" fillId="40" borderId="0" xfId="0" applyNumberFormat="1" applyFont="1" applyFill="1" applyBorder="1" applyAlignment="1">
      <alignment horizontal="left"/>
    </xf>
    <xf numFmtId="0" fontId="0" fillId="39" borderId="13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93" xfId="0" applyBorder="1" applyAlignment="1">
      <alignment horizontal="center"/>
    </xf>
    <xf numFmtId="166" fontId="0" fillId="0" borderId="80" xfId="0" applyNumberFormat="1" applyBorder="1" applyAlignment="1">
      <alignment horizontal="center"/>
    </xf>
    <xf numFmtId="0" fontId="0" fillId="39" borderId="94" xfId="0" applyFill="1" applyBorder="1" applyAlignment="1">
      <alignment horizontal="center"/>
    </xf>
    <xf numFmtId="0" fontId="0" fillId="0" borderId="103" xfId="0" applyBorder="1" applyAlignment="1">
      <alignment/>
    </xf>
    <xf numFmtId="0" fontId="0" fillId="39" borderId="87" xfId="0" applyFill="1" applyBorder="1" applyAlignment="1">
      <alignment horizontal="center"/>
    </xf>
    <xf numFmtId="0" fontId="0" fillId="39" borderId="93" xfId="0" applyFill="1" applyBorder="1" applyAlignment="1">
      <alignment/>
    </xf>
    <xf numFmtId="0" fontId="0" fillId="39" borderId="104" xfId="0" applyFill="1" applyBorder="1" applyAlignment="1">
      <alignment/>
    </xf>
    <xf numFmtId="166" fontId="0" fillId="0" borderId="93" xfId="0" applyNumberForma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2" xfId="0" applyFill="1" applyBorder="1" applyAlignment="1">
      <alignment horizontal="center"/>
    </xf>
    <xf numFmtId="0" fontId="0" fillId="0" borderId="78" xfId="0" applyFill="1" applyBorder="1" applyAlignment="1">
      <alignment/>
    </xf>
    <xf numFmtId="0" fontId="0" fillId="0" borderId="103" xfId="0" applyFill="1" applyBorder="1" applyAlignment="1">
      <alignment/>
    </xf>
    <xf numFmtId="0" fontId="101" fillId="6" borderId="10" xfId="0" applyFont="1" applyFill="1" applyBorder="1" applyAlignment="1">
      <alignment horizontal="left"/>
    </xf>
    <xf numFmtId="0" fontId="101" fillId="6" borderId="94" xfId="0" applyFont="1" applyFill="1" applyBorder="1" applyAlignment="1">
      <alignment/>
    </xf>
    <xf numFmtId="0" fontId="101" fillId="6" borderId="105" xfId="0" applyFont="1" applyFill="1" applyBorder="1" applyAlignment="1">
      <alignment horizontal="left"/>
    </xf>
    <xf numFmtId="0" fontId="101" fillId="6" borderId="106" xfId="0" applyFont="1" applyFill="1" applyBorder="1" applyAlignment="1">
      <alignment/>
    </xf>
    <xf numFmtId="0" fontId="101" fillId="6" borderId="80" xfId="0" applyFont="1" applyFill="1" applyBorder="1" applyAlignment="1">
      <alignment/>
    </xf>
    <xf numFmtId="0" fontId="101" fillId="6" borderId="78" xfId="0" applyFont="1" applyFill="1" applyBorder="1" applyAlignment="1">
      <alignment/>
    </xf>
    <xf numFmtId="0" fontId="0" fillId="0" borderId="80" xfId="0" applyFill="1" applyBorder="1" applyAlignment="1">
      <alignment horizontal="left"/>
    </xf>
    <xf numFmtId="0" fontId="0" fillId="0" borderId="79" xfId="0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07" xfId="0" applyBorder="1" applyAlignment="1">
      <alignment/>
    </xf>
    <xf numFmtId="0" fontId="0" fillId="0" borderId="108" xfId="0" applyFill="1" applyBorder="1" applyAlignment="1">
      <alignment/>
    </xf>
    <xf numFmtId="0" fontId="101" fillId="0" borderId="79" xfId="0" applyFont="1" applyBorder="1" applyAlignment="1">
      <alignment/>
    </xf>
    <xf numFmtId="0" fontId="0" fillId="0" borderId="8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87" xfId="0" applyFill="1" applyBorder="1" applyAlignment="1">
      <alignment/>
    </xf>
    <xf numFmtId="0" fontId="97" fillId="0" borderId="82" xfId="0" applyFont="1" applyBorder="1" applyAlignment="1">
      <alignment horizontal="center"/>
    </xf>
    <xf numFmtId="166" fontId="0" fillId="0" borderId="82" xfId="0" applyNumberFormat="1" applyBorder="1" applyAlignment="1">
      <alignment horizontal="center"/>
    </xf>
    <xf numFmtId="0" fontId="0" fillId="0" borderId="0" xfId="0" applyFill="1" applyBorder="1" applyAlignment="1">
      <alignment horizontal="right" vertical="top"/>
    </xf>
    <xf numFmtId="0" fontId="0" fillId="39" borderId="14" xfId="0" applyFill="1" applyBorder="1" applyAlignment="1">
      <alignment/>
    </xf>
    <xf numFmtId="166" fontId="0" fillId="39" borderId="109" xfId="0" applyNumberFormat="1" applyFill="1" applyBorder="1" applyAlignment="1">
      <alignment horizontal="center"/>
    </xf>
    <xf numFmtId="165" fontId="0" fillId="39" borderId="109" xfId="0" applyNumberFormat="1" applyFill="1" applyBorder="1" applyAlignment="1">
      <alignment horizontal="center"/>
    </xf>
    <xf numFmtId="0" fontId="0" fillId="39" borderId="109" xfId="0" applyFill="1" applyBorder="1" applyAlignment="1">
      <alignment horizontal="center"/>
    </xf>
    <xf numFmtId="2" fontId="0" fillId="39" borderId="109" xfId="0" applyNumberFormat="1" applyFill="1" applyBorder="1" applyAlignment="1">
      <alignment horizontal="center"/>
    </xf>
    <xf numFmtId="0" fontId="0" fillId="14" borderId="16" xfId="0" applyFill="1" applyBorder="1" applyAlignment="1">
      <alignment/>
    </xf>
    <xf numFmtId="0" fontId="0" fillId="12" borderId="0" xfId="0" applyFill="1" applyBorder="1" applyAlignment="1">
      <alignment/>
    </xf>
    <xf numFmtId="166" fontId="97" fillId="39" borderId="109" xfId="0" applyNumberFormat="1" applyFont="1" applyFill="1" applyBorder="1" applyAlignment="1">
      <alignment horizontal="center"/>
    </xf>
    <xf numFmtId="170" fontId="0" fillId="39" borderId="109" xfId="0" applyNumberFormat="1" applyFill="1" applyBorder="1" applyAlignment="1">
      <alignment horizontal="center"/>
    </xf>
    <xf numFmtId="11" fontId="0" fillId="39" borderId="109" xfId="0" applyNumberFormat="1" applyFill="1" applyBorder="1" applyAlignment="1">
      <alignment horizontal="center"/>
    </xf>
    <xf numFmtId="168" fontId="0" fillId="39" borderId="109" xfId="0" applyNumberFormat="1" applyFill="1" applyBorder="1" applyAlignment="1">
      <alignment horizontal="center"/>
    </xf>
    <xf numFmtId="169" fontId="0" fillId="39" borderId="109" xfId="0" applyNumberFormat="1" applyFill="1" applyBorder="1" applyAlignment="1">
      <alignment/>
    </xf>
    <xf numFmtId="39" fontId="0" fillId="39" borderId="109" xfId="0" applyNumberFormat="1" applyFill="1" applyBorder="1" applyAlignment="1">
      <alignment horizontal="center"/>
    </xf>
    <xf numFmtId="167" fontId="97" fillId="39" borderId="109" xfId="0" applyNumberFormat="1" applyFont="1" applyFill="1" applyBorder="1" applyAlignment="1">
      <alignment horizontal="center"/>
    </xf>
    <xf numFmtId="167" fontId="0" fillId="39" borderId="109" xfId="0" applyNumberFormat="1" applyFill="1" applyBorder="1" applyAlignment="1">
      <alignment horizontal="center"/>
    </xf>
    <xf numFmtId="173" fontId="0" fillId="39" borderId="109" xfId="0" applyNumberFormat="1" applyFill="1" applyBorder="1" applyAlignment="1">
      <alignment horizontal="center"/>
    </xf>
    <xf numFmtId="165" fontId="98" fillId="39" borderId="109" xfId="0" applyNumberFormat="1" applyFont="1" applyFill="1" applyBorder="1" applyAlignment="1">
      <alignment horizontal="center"/>
    </xf>
    <xf numFmtId="0" fontId="104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0" fontId="88" fillId="0" borderId="0" xfId="52" applyAlignment="1">
      <alignment vertical="center"/>
    </xf>
    <xf numFmtId="0" fontId="107" fillId="0" borderId="0" xfId="0" applyFont="1" applyAlignment="1">
      <alignment horizontal="left" vertical="center" indent="1"/>
    </xf>
    <xf numFmtId="0" fontId="88" fillId="0" borderId="0" xfId="52" applyAlignment="1">
      <alignment horizontal="left" vertical="center" indent="1"/>
    </xf>
    <xf numFmtId="0" fontId="10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8" fillId="0" borderId="0" xfId="0" applyFont="1" applyAlignment="1">
      <alignment vertical="center"/>
    </xf>
    <xf numFmtId="0" fontId="109" fillId="0" borderId="0" xfId="0" applyFont="1" applyAlignment="1">
      <alignment vertical="center"/>
    </xf>
    <xf numFmtId="0" fontId="110" fillId="0" borderId="0" xfId="0" applyFont="1" applyAlignment="1">
      <alignment vertical="center"/>
    </xf>
    <xf numFmtId="0" fontId="111" fillId="0" borderId="0" xfId="0" applyFont="1" applyAlignment="1">
      <alignment vertical="center"/>
    </xf>
    <xf numFmtId="0" fontId="112" fillId="0" borderId="0" xfId="0" applyFont="1" applyAlignment="1">
      <alignment vertical="center"/>
    </xf>
    <xf numFmtId="2" fontId="0" fillId="0" borderId="0" xfId="0" applyNumberFormat="1" applyAlignment="1">
      <alignment horizontal="center"/>
    </xf>
    <xf numFmtId="0" fontId="0" fillId="41" borderId="13" xfId="0" applyFill="1" applyBorder="1" applyAlignment="1">
      <alignment horizontal="center"/>
    </xf>
    <xf numFmtId="165" fontId="98" fillId="41" borderId="0" xfId="0" applyNumberFormat="1" applyFont="1" applyFill="1" applyBorder="1" applyAlignment="1">
      <alignment horizontal="left"/>
    </xf>
    <xf numFmtId="0" fontId="0" fillId="41" borderId="14" xfId="0" applyFill="1" applyBorder="1" applyAlignment="1">
      <alignment/>
    </xf>
    <xf numFmtId="0" fontId="98" fillId="41" borderId="0" xfId="0" applyFont="1" applyFill="1" applyBorder="1" applyAlignment="1">
      <alignment/>
    </xf>
    <xf numFmtId="167" fontId="113" fillId="41" borderId="0" xfId="0" applyNumberFormat="1" applyFont="1" applyFill="1" applyBorder="1" applyAlignment="1">
      <alignment horizontal="left"/>
    </xf>
    <xf numFmtId="11" fontId="99" fillId="41" borderId="0" xfId="0" applyNumberFormat="1" applyFont="1" applyFill="1" applyBorder="1" applyAlignment="1">
      <alignment/>
    </xf>
    <xf numFmtId="0" fontId="0" fillId="41" borderId="0" xfId="0" applyFill="1" applyBorder="1" applyAlignment="1">
      <alignment/>
    </xf>
    <xf numFmtId="2" fontId="114" fillId="41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9" borderId="94" xfId="0" applyFill="1" applyBorder="1" applyAlignment="1">
      <alignment horizontal="left"/>
    </xf>
    <xf numFmtId="0" fontId="0" fillId="0" borderId="110" xfId="0" applyBorder="1" applyAlignment="1">
      <alignment horizontal="center"/>
    </xf>
    <xf numFmtId="0" fontId="0" fillId="41" borderId="110" xfId="0" applyFill="1" applyBorder="1" applyAlignment="1">
      <alignment horizontal="center"/>
    </xf>
    <xf numFmtId="0" fontId="0" fillId="0" borderId="111" xfId="0" applyBorder="1" applyAlignment="1">
      <alignment horizontal="center"/>
    </xf>
    <xf numFmtId="0" fontId="0" fillId="40" borderId="110" xfId="0" applyFill="1" applyBorder="1" applyAlignment="1">
      <alignment horizontal="center"/>
    </xf>
    <xf numFmtId="0" fontId="0" fillId="0" borderId="112" xfId="0" applyFill="1" applyBorder="1" applyAlignment="1">
      <alignment horizontal="left"/>
    </xf>
    <xf numFmtId="0" fontId="0" fillId="39" borderId="113" xfId="0" applyFill="1" applyBorder="1" applyAlignment="1">
      <alignment horizontal="center"/>
    </xf>
    <xf numFmtId="0" fontId="0" fillId="0" borderId="112" xfId="0" applyBorder="1" applyAlignment="1">
      <alignment horizontal="center"/>
    </xf>
    <xf numFmtId="0" fontId="97" fillId="0" borderId="110" xfId="0" applyFont="1" applyBorder="1" applyAlignment="1">
      <alignment horizontal="center"/>
    </xf>
    <xf numFmtId="0" fontId="97" fillId="39" borderId="113" xfId="0" applyFont="1" applyFill="1" applyBorder="1" applyAlignment="1">
      <alignment horizontal="center"/>
    </xf>
    <xf numFmtId="0" fontId="0" fillId="37" borderId="113" xfId="0" applyFill="1" applyBorder="1" applyAlignment="1">
      <alignment/>
    </xf>
    <xf numFmtId="0" fontId="0" fillId="0" borderId="114" xfId="0" applyBorder="1" applyAlignment="1">
      <alignment/>
    </xf>
    <xf numFmtId="2" fontId="0" fillId="39" borderId="115" xfId="0" applyNumberFormat="1" applyFill="1" applyBorder="1" applyAlignment="1">
      <alignment horizontal="center"/>
    </xf>
    <xf numFmtId="0" fontId="0" fillId="0" borderId="116" xfId="0" applyBorder="1" applyAlignment="1">
      <alignment/>
    </xf>
    <xf numFmtId="0" fontId="0" fillId="0" borderId="117" xfId="0" applyBorder="1" applyAlignment="1">
      <alignment/>
    </xf>
    <xf numFmtId="0" fontId="0" fillId="41" borderId="117" xfId="0" applyFill="1" applyBorder="1" applyAlignment="1">
      <alignment/>
    </xf>
    <xf numFmtId="0" fontId="0" fillId="0" borderId="118" xfId="0" applyBorder="1" applyAlignment="1">
      <alignment horizontal="left"/>
    </xf>
    <xf numFmtId="0" fontId="0" fillId="0" borderId="119" xfId="0" applyBorder="1" applyAlignment="1">
      <alignment/>
    </xf>
    <xf numFmtId="0" fontId="0" fillId="40" borderId="117" xfId="0" applyFill="1" applyBorder="1" applyAlignment="1">
      <alignment/>
    </xf>
    <xf numFmtId="0" fontId="0" fillId="0" borderId="120" xfId="0" applyBorder="1" applyAlignment="1">
      <alignment/>
    </xf>
    <xf numFmtId="0" fontId="0" fillId="0" borderId="117" xfId="0" applyBorder="1" applyAlignment="1">
      <alignment horizontal="center"/>
    </xf>
    <xf numFmtId="0" fontId="0" fillId="0" borderId="117" xfId="0" applyBorder="1" applyAlignment="1">
      <alignment horizontal="left"/>
    </xf>
    <xf numFmtId="0" fontId="0" fillId="39" borderId="119" xfId="0" applyFill="1" applyBorder="1" applyAlignment="1">
      <alignment horizontal="center"/>
    </xf>
    <xf numFmtId="0" fontId="0" fillId="37" borderId="120" xfId="0" applyFill="1" applyBorder="1" applyAlignment="1">
      <alignment/>
    </xf>
    <xf numFmtId="0" fontId="0" fillId="39" borderId="119" xfId="0" applyFill="1" applyBorder="1" applyAlignment="1">
      <alignment/>
    </xf>
    <xf numFmtId="0" fontId="0" fillId="37" borderId="119" xfId="0" applyFill="1" applyBorder="1" applyAlignment="1">
      <alignment/>
    </xf>
    <xf numFmtId="0" fontId="0" fillId="0" borderId="121" xfId="0" applyBorder="1" applyAlignment="1">
      <alignment/>
    </xf>
    <xf numFmtId="0" fontId="0" fillId="39" borderId="94" xfId="0" applyFill="1" applyBorder="1" applyAlignment="1">
      <alignment/>
    </xf>
    <xf numFmtId="0" fontId="0" fillId="0" borderId="110" xfId="0" applyBorder="1" applyAlignment="1">
      <alignment/>
    </xf>
    <xf numFmtId="0" fontId="0" fillId="0" borderId="110" xfId="0" applyFill="1" applyBorder="1" applyAlignment="1">
      <alignment horizontal="left"/>
    </xf>
    <xf numFmtId="0" fontId="0" fillId="0" borderId="122" xfId="0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0" fillId="0" borderId="94" xfId="0" applyFill="1" applyBorder="1" applyAlignment="1">
      <alignment horizontal="left"/>
    </xf>
    <xf numFmtId="0" fontId="94" fillId="37" borderId="11" xfId="0" applyFont="1" applyFill="1" applyBorder="1" applyAlignment="1">
      <alignment horizontal="left"/>
    </xf>
    <xf numFmtId="0" fontId="97" fillId="39" borderId="94" xfId="0" applyFont="1" applyFill="1" applyBorder="1" applyAlignment="1">
      <alignment horizontal="center"/>
    </xf>
    <xf numFmtId="0" fontId="78" fillId="37" borderId="94" xfId="0" applyFont="1" applyFill="1" applyBorder="1" applyAlignment="1">
      <alignment/>
    </xf>
    <xf numFmtId="0" fontId="0" fillId="0" borderId="117" xfId="0" applyFill="1" applyBorder="1" applyAlignment="1">
      <alignment horizontal="left"/>
    </xf>
    <xf numFmtId="0" fontId="0" fillId="39" borderId="119" xfId="0" applyFill="1" applyBorder="1" applyAlignment="1">
      <alignment horizontal="left"/>
    </xf>
    <xf numFmtId="0" fontId="0" fillId="0" borderId="120" xfId="0" applyFill="1" applyBorder="1" applyAlignment="1">
      <alignment/>
    </xf>
    <xf numFmtId="0" fontId="94" fillId="37" borderId="94" xfId="0" applyFont="1" applyFill="1" applyBorder="1" applyAlignment="1">
      <alignment horizontal="left"/>
    </xf>
    <xf numFmtId="0" fontId="78" fillId="0" borderId="11" xfId="0" applyFont="1" applyBorder="1" applyAlignment="1">
      <alignment/>
    </xf>
    <xf numFmtId="0" fontId="98" fillId="0" borderId="0" xfId="0" applyFont="1" applyFill="1" applyBorder="1" applyAlignment="1">
      <alignment horizontal="left"/>
    </xf>
    <xf numFmtId="0" fontId="0" fillId="37" borderId="123" xfId="0" applyFill="1" applyBorder="1" applyAlignment="1">
      <alignment/>
    </xf>
    <xf numFmtId="0" fontId="0" fillId="37" borderId="124" xfId="0" applyFill="1" applyBorder="1" applyAlignment="1">
      <alignment/>
    </xf>
    <xf numFmtId="0" fontId="0" fillId="39" borderId="125" xfId="0" applyFill="1" applyBorder="1" applyAlignment="1">
      <alignment horizontal="center"/>
    </xf>
    <xf numFmtId="165" fontId="98" fillId="39" borderId="126" xfId="0" applyNumberFormat="1" applyFont="1" applyFill="1" applyBorder="1" applyAlignment="1">
      <alignment horizontal="center"/>
    </xf>
    <xf numFmtId="0" fontId="0" fillId="37" borderId="113" xfId="0" applyFill="1" applyBorder="1" applyAlignment="1">
      <alignment horizontal="left"/>
    </xf>
    <xf numFmtId="0" fontId="94" fillId="37" borderId="127" xfId="0" applyFont="1" applyFill="1" applyBorder="1" applyAlignment="1">
      <alignment/>
    </xf>
    <xf numFmtId="2" fontId="0" fillId="39" borderId="126" xfId="0" applyNumberFormat="1" applyFill="1" applyBorder="1" applyAlignment="1">
      <alignment horizontal="center"/>
    </xf>
    <xf numFmtId="0" fontId="103" fillId="37" borderId="123" xfId="0" applyFont="1" applyFill="1" applyBorder="1" applyAlignment="1">
      <alignment/>
    </xf>
    <xf numFmtId="0" fontId="100" fillId="0" borderId="11" xfId="0" applyFont="1" applyFill="1" applyBorder="1" applyAlignment="1">
      <alignment/>
    </xf>
    <xf numFmtId="0" fontId="0" fillId="39" borderId="126" xfId="0" applyFill="1" applyBorder="1" applyAlignment="1">
      <alignment horizontal="center"/>
    </xf>
    <xf numFmtId="0" fontId="0" fillId="0" borderId="118" xfId="0" applyBorder="1" applyAlignment="1">
      <alignment/>
    </xf>
    <xf numFmtId="0" fontId="0" fillId="0" borderId="118" xfId="0" applyFill="1" applyBorder="1" applyAlignment="1">
      <alignment horizontal="left"/>
    </xf>
    <xf numFmtId="0" fontId="0" fillId="39" borderId="128" xfId="0" applyFill="1" applyBorder="1" applyAlignment="1">
      <alignment/>
    </xf>
    <xf numFmtId="0" fontId="0" fillId="39" borderId="126" xfId="0" applyFill="1" applyBorder="1" applyAlignment="1">
      <alignment horizontal="left"/>
    </xf>
    <xf numFmtId="0" fontId="0" fillId="39" borderId="11" xfId="0" applyFill="1" applyBorder="1" applyAlignment="1">
      <alignment horizontal="center"/>
    </xf>
    <xf numFmtId="165" fontId="0" fillId="39" borderId="129" xfId="0" applyNumberFormat="1" applyFill="1" applyBorder="1" applyAlignment="1">
      <alignment horizontal="center"/>
    </xf>
    <xf numFmtId="0" fontId="0" fillId="39" borderId="120" xfId="0" applyFill="1" applyBorder="1" applyAlignment="1">
      <alignment horizontal="center"/>
    </xf>
    <xf numFmtId="0" fontId="78" fillId="37" borderId="130" xfId="0" applyFont="1" applyFill="1" applyBorder="1" applyAlignment="1">
      <alignment/>
    </xf>
    <xf numFmtId="0" fontId="0" fillId="37" borderId="114" xfId="0" applyFill="1" applyBorder="1" applyAlignment="1">
      <alignment/>
    </xf>
    <xf numFmtId="0" fontId="0" fillId="37" borderId="116" xfId="0" applyFill="1" applyBorder="1" applyAlignment="1">
      <alignment/>
    </xf>
    <xf numFmtId="0" fontId="0" fillId="0" borderId="131" xfId="0" applyBorder="1" applyAlignment="1">
      <alignment/>
    </xf>
    <xf numFmtId="0" fontId="0" fillId="0" borderId="132" xfId="0" applyBorder="1" applyAlignment="1">
      <alignment/>
    </xf>
    <xf numFmtId="0" fontId="94" fillId="0" borderId="133" xfId="0" applyFont="1" applyBorder="1" applyAlignment="1">
      <alignment/>
    </xf>
    <xf numFmtId="0" fontId="0" fillId="0" borderId="133" xfId="0" applyBorder="1" applyAlignment="1">
      <alignment/>
    </xf>
    <xf numFmtId="0" fontId="0" fillId="0" borderId="134" xfId="0" applyBorder="1" applyAlignment="1">
      <alignment/>
    </xf>
    <xf numFmtId="0" fontId="0" fillId="0" borderId="135" xfId="0" applyBorder="1" applyAlignment="1">
      <alignment/>
    </xf>
    <xf numFmtId="0" fontId="0" fillId="0" borderId="136" xfId="0" applyBorder="1" applyAlignment="1">
      <alignment/>
    </xf>
    <xf numFmtId="0" fontId="101" fillId="0" borderId="135" xfId="0" applyFont="1" applyBorder="1" applyAlignment="1">
      <alignment/>
    </xf>
    <xf numFmtId="0" fontId="0" fillId="0" borderId="137" xfId="0" applyBorder="1" applyAlignment="1">
      <alignment/>
    </xf>
    <xf numFmtId="0" fontId="0" fillId="0" borderId="138" xfId="0" applyBorder="1" applyAlignment="1">
      <alignment/>
    </xf>
    <xf numFmtId="0" fontId="0" fillId="0" borderId="139" xfId="0" applyBorder="1" applyAlignment="1">
      <alignment/>
    </xf>
    <xf numFmtId="0" fontId="97" fillId="0" borderId="112" xfId="0" applyFont="1" applyBorder="1" applyAlignment="1">
      <alignment horizontal="center"/>
    </xf>
    <xf numFmtId="0" fontId="94" fillId="37" borderId="113" xfId="0" applyFont="1" applyFill="1" applyBorder="1" applyAlignment="1">
      <alignment/>
    </xf>
    <xf numFmtId="0" fontId="0" fillId="39" borderId="111" xfId="0" applyFill="1" applyBorder="1" applyAlignment="1">
      <alignment horizontal="center"/>
    </xf>
    <xf numFmtId="0" fontId="0" fillId="0" borderId="112" xfId="0" applyBorder="1" applyAlignment="1">
      <alignment/>
    </xf>
    <xf numFmtId="0" fontId="94" fillId="37" borderId="127" xfId="0" applyFont="1" applyFill="1" applyBorder="1" applyAlignment="1">
      <alignment horizontal="left"/>
    </xf>
    <xf numFmtId="0" fontId="0" fillId="39" borderId="140" xfId="0" applyFill="1" applyBorder="1" applyAlignment="1">
      <alignment horizontal="center"/>
    </xf>
    <xf numFmtId="167" fontId="0" fillId="39" borderId="115" xfId="0" applyNumberFormat="1" applyFill="1" applyBorder="1" applyAlignment="1">
      <alignment horizontal="center"/>
    </xf>
    <xf numFmtId="0" fontId="0" fillId="39" borderId="118" xfId="0" applyFill="1" applyBorder="1" applyAlignment="1">
      <alignment/>
    </xf>
    <xf numFmtId="0" fontId="0" fillId="39" borderId="121" xfId="0" applyFill="1" applyBorder="1" applyAlignment="1">
      <alignment horizontal="left"/>
    </xf>
    <xf numFmtId="0" fontId="98" fillId="37" borderId="112" xfId="0" applyFont="1" applyFill="1" applyBorder="1" applyAlignment="1">
      <alignment horizontal="left"/>
    </xf>
    <xf numFmtId="0" fontId="0" fillId="37" borderId="111" xfId="0" applyFill="1" applyBorder="1" applyAlignment="1">
      <alignment horizontal="left"/>
    </xf>
    <xf numFmtId="0" fontId="0" fillId="0" borderId="110" xfId="0" applyFill="1" applyBorder="1" applyAlignment="1">
      <alignment horizontal="center"/>
    </xf>
    <xf numFmtId="0" fontId="0" fillId="37" borderId="127" xfId="0" applyFill="1" applyBorder="1" applyAlignment="1">
      <alignment horizontal="left"/>
    </xf>
    <xf numFmtId="166" fontId="0" fillId="39" borderId="115" xfId="0" applyNumberFormat="1" applyFill="1" applyBorder="1" applyAlignment="1">
      <alignment horizontal="center"/>
    </xf>
    <xf numFmtId="0" fontId="0" fillId="0" borderId="117" xfId="0" applyFill="1" applyBorder="1" applyAlignment="1">
      <alignment horizontal="center"/>
    </xf>
    <xf numFmtId="0" fontId="0" fillId="37" borderId="123" xfId="0" applyFill="1" applyBorder="1" applyAlignment="1">
      <alignment horizontal="left"/>
    </xf>
    <xf numFmtId="0" fontId="0" fillId="39" borderId="126" xfId="0" applyFill="1" applyBorder="1" applyAlignment="1">
      <alignment/>
    </xf>
    <xf numFmtId="0" fontId="0" fillId="0" borderId="112" xfId="0" applyFill="1" applyBorder="1" applyAlignment="1">
      <alignment horizontal="center"/>
    </xf>
    <xf numFmtId="0" fontId="0" fillId="37" borderId="110" xfId="0" applyFill="1" applyBorder="1" applyAlignment="1">
      <alignment horizontal="left"/>
    </xf>
    <xf numFmtId="0" fontId="0" fillId="14" borderId="113" xfId="0" applyFill="1" applyBorder="1" applyAlignment="1">
      <alignment horizontal="left"/>
    </xf>
    <xf numFmtId="0" fontId="0" fillId="37" borderId="130" xfId="0" applyFill="1" applyBorder="1" applyAlignment="1">
      <alignment horizontal="left"/>
    </xf>
    <xf numFmtId="0" fontId="0" fillId="0" borderId="120" xfId="0" applyFill="1" applyBorder="1" applyAlignment="1">
      <alignment horizontal="left"/>
    </xf>
    <xf numFmtId="0" fontId="0" fillId="37" borderId="117" xfId="0" applyFill="1" applyBorder="1" applyAlignment="1">
      <alignment/>
    </xf>
    <xf numFmtId="0" fontId="0" fillId="14" borderId="119" xfId="0" applyFill="1" applyBorder="1" applyAlignment="1">
      <alignment/>
    </xf>
    <xf numFmtId="0" fontId="94" fillId="12" borderId="112" xfId="0" applyFont="1" applyFill="1" applyBorder="1" applyAlignment="1">
      <alignment/>
    </xf>
    <xf numFmtId="167" fontId="101" fillId="41" borderId="110" xfId="0" applyNumberFormat="1" applyFont="1" applyFill="1" applyBorder="1" applyAlignment="1">
      <alignment horizontal="left"/>
    </xf>
    <xf numFmtId="0" fontId="0" fillId="39" borderId="121" xfId="0" applyFill="1" applyBorder="1" applyAlignment="1">
      <alignment/>
    </xf>
    <xf numFmtId="0" fontId="0" fillId="0" borderId="133" xfId="0" applyFill="1" applyBorder="1" applyAlignment="1">
      <alignment horizontal="left"/>
    </xf>
    <xf numFmtId="0" fontId="0" fillId="0" borderId="141" xfId="0" applyBorder="1" applyAlignment="1">
      <alignment horizontal="center"/>
    </xf>
    <xf numFmtId="2" fontId="0" fillId="0" borderId="135" xfId="0" applyNumberFormat="1" applyBorder="1" applyAlignment="1">
      <alignment horizontal="center"/>
    </xf>
    <xf numFmtId="0" fontId="0" fillId="39" borderId="141" xfId="0" applyFill="1" applyBorder="1" applyAlignment="1">
      <alignment horizontal="center"/>
    </xf>
    <xf numFmtId="173" fontId="0" fillId="39" borderId="142" xfId="0" applyNumberFormat="1" applyFill="1" applyBorder="1" applyAlignment="1">
      <alignment horizontal="center"/>
    </xf>
    <xf numFmtId="0" fontId="0" fillId="5" borderId="138" xfId="0" applyFill="1" applyBorder="1" applyAlignment="1">
      <alignment/>
    </xf>
    <xf numFmtId="0" fontId="0" fillId="37" borderId="143" xfId="0" applyFill="1" applyBorder="1" applyAlignment="1">
      <alignment/>
    </xf>
    <xf numFmtId="0" fontId="0" fillId="39" borderId="144" xfId="0" applyFill="1" applyBorder="1" applyAlignment="1">
      <alignment/>
    </xf>
    <xf numFmtId="0" fontId="0" fillId="12" borderId="145" xfId="0" applyFill="1" applyBorder="1" applyAlignment="1">
      <alignment/>
    </xf>
    <xf numFmtId="0" fontId="0" fillId="0" borderId="145" xfId="0" applyBorder="1" applyAlignment="1">
      <alignment/>
    </xf>
    <xf numFmtId="0" fontId="0" fillId="41" borderId="138" xfId="0" applyFill="1" applyBorder="1" applyAlignment="1">
      <alignment/>
    </xf>
    <xf numFmtId="0" fontId="0" fillId="0" borderId="146" xfId="0" applyBorder="1" applyAlignment="1">
      <alignment/>
    </xf>
    <xf numFmtId="0" fontId="0" fillId="39" borderId="139" xfId="0" applyFill="1" applyBorder="1" applyAlignment="1">
      <alignment/>
    </xf>
    <xf numFmtId="0" fontId="0" fillId="0" borderId="147" xfId="0" applyBorder="1" applyAlignment="1">
      <alignment horizontal="center"/>
    </xf>
    <xf numFmtId="0" fontId="101" fillId="6" borderId="130" xfId="0" applyFont="1" applyFill="1" applyBorder="1" applyAlignment="1">
      <alignment horizontal="left"/>
    </xf>
    <xf numFmtId="0" fontId="101" fillId="6" borderId="114" xfId="0" applyFont="1" applyFill="1" applyBorder="1" applyAlignment="1">
      <alignment horizontal="center"/>
    </xf>
    <xf numFmtId="0" fontId="114" fillId="6" borderId="94" xfId="0" applyFont="1" applyFill="1" applyBorder="1" applyAlignment="1">
      <alignment/>
    </xf>
    <xf numFmtId="0" fontId="101" fillId="6" borderId="116" xfId="0" applyFont="1" applyFill="1" applyBorder="1" applyAlignment="1">
      <alignment/>
    </xf>
    <xf numFmtId="0" fontId="0" fillId="0" borderId="148" xfId="0" applyBorder="1" applyAlignment="1">
      <alignment/>
    </xf>
    <xf numFmtId="0" fontId="0" fillId="0" borderId="149" xfId="0" applyFill="1" applyBorder="1" applyAlignment="1">
      <alignment/>
    </xf>
    <xf numFmtId="0" fontId="101" fillId="0" borderId="150" xfId="0" applyFont="1" applyFill="1" applyBorder="1" applyAlignment="1">
      <alignment horizontal="center"/>
    </xf>
    <xf numFmtId="0" fontId="101" fillId="0" borderId="150" xfId="0" applyFont="1" applyFill="1" applyBorder="1" applyAlignment="1">
      <alignment/>
    </xf>
    <xf numFmtId="0" fontId="0" fillId="0" borderId="130" xfId="0" applyFill="1" applyBorder="1" applyAlignment="1">
      <alignment/>
    </xf>
    <xf numFmtId="0" fontId="0" fillId="0" borderId="114" xfId="0" applyFill="1" applyBorder="1" applyAlignment="1">
      <alignment/>
    </xf>
    <xf numFmtId="0" fontId="0" fillId="0" borderId="116" xfId="0" applyFill="1" applyBorder="1" applyAlignment="1">
      <alignment/>
    </xf>
    <xf numFmtId="0" fontId="0" fillId="0" borderId="106" xfId="0" applyFont="1" applyFill="1" applyBorder="1" applyAlignment="1">
      <alignment horizontal="left"/>
    </xf>
    <xf numFmtId="0" fontId="101" fillId="0" borderId="106" xfId="0" applyFont="1" applyFill="1" applyBorder="1" applyAlignment="1">
      <alignment/>
    </xf>
    <xf numFmtId="0" fontId="101" fillId="0" borderId="151" xfId="0" applyFont="1" applyFill="1" applyBorder="1" applyAlignment="1">
      <alignment/>
    </xf>
    <xf numFmtId="0" fontId="0" fillId="0" borderId="140" xfId="0" applyFill="1" applyBorder="1" applyAlignment="1">
      <alignment/>
    </xf>
    <xf numFmtId="0" fontId="0" fillId="0" borderId="122" xfId="0" applyFill="1" applyBorder="1" applyAlignment="1">
      <alignment/>
    </xf>
    <xf numFmtId="0" fontId="0" fillId="0" borderId="121" xfId="0" applyFill="1" applyBorder="1" applyAlignment="1">
      <alignment/>
    </xf>
    <xf numFmtId="0" fontId="0" fillId="0" borderId="79" xfId="0" applyFont="1" applyBorder="1" applyAlignment="1">
      <alignment/>
    </xf>
    <xf numFmtId="0" fontId="0" fillId="0" borderId="152" xfId="0" applyFill="1" applyBorder="1" applyAlignment="1">
      <alignment/>
    </xf>
    <xf numFmtId="0" fontId="0" fillId="0" borderId="153" xfId="0" applyBorder="1" applyAlignment="1">
      <alignment/>
    </xf>
    <xf numFmtId="0" fontId="0" fillId="0" borderId="154" xfId="0" applyBorder="1" applyAlignment="1">
      <alignment horizontal="center"/>
    </xf>
    <xf numFmtId="0" fontId="0" fillId="0" borderId="155" xfId="0" applyFill="1" applyBorder="1" applyAlignment="1">
      <alignment/>
    </xf>
    <xf numFmtId="0" fontId="0" fillId="0" borderId="156" xfId="0" applyBorder="1" applyAlignment="1">
      <alignment horizontal="center"/>
    </xf>
    <xf numFmtId="0" fontId="0" fillId="0" borderId="157" xfId="0" applyBorder="1" applyAlignment="1">
      <alignment/>
    </xf>
    <xf numFmtId="0" fontId="0" fillId="0" borderId="158" xfId="0" applyFill="1" applyBorder="1" applyAlignment="1">
      <alignment/>
    </xf>
    <xf numFmtId="0" fontId="0" fillId="0" borderId="159" xfId="0" applyBorder="1" applyAlignment="1">
      <alignment/>
    </xf>
    <xf numFmtId="0" fontId="0" fillId="0" borderId="34" xfId="0" applyFill="1" applyBorder="1" applyAlignment="1">
      <alignment/>
    </xf>
    <xf numFmtId="0" fontId="0" fillId="0" borderId="160" xfId="0" applyBorder="1" applyAlignment="1">
      <alignment/>
    </xf>
    <xf numFmtId="0" fontId="0" fillId="0" borderId="135" xfId="0" applyBorder="1" applyAlignment="1">
      <alignment horizontal="center"/>
    </xf>
    <xf numFmtId="0" fontId="101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80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0" fillId="0" borderId="102" xfId="0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8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0" fillId="0" borderId="93" xfId="0" applyBorder="1" applyAlignment="1">
      <alignment/>
    </xf>
    <xf numFmtId="0" fontId="8" fillId="0" borderId="93" xfId="0" applyFont="1" applyBorder="1" applyAlignment="1">
      <alignment/>
    </xf>
    <xf numFmtId="0" fontId="0" fillId="0" borderId="104" xfId="0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2" fontId="8" fillId="0" borderId="30" xfId="0" applyNumberFormat="1" applyFont="1" applyFill="1" applyBorder="1" applyAlignment="1">
      <alignment horizontal="left"/>
    </xf>
    <xf numFmtId="2" fontId="3" fillId="0" borderId="30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66" fontId="8" fillId="0" borderId="30" xfId="0" applyNumberFormat="1" applyFont="1" applyFill="1" applyBorder="1" applyAlignment="1">
      <alignment horizontal="left"/>
    </xf>
    <xf numFmtId="166" fontId="3" fillId="0" borderId="30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175" fontId="0" fillId="0" borderId="0" xfId="0" applyNumberFormat="1" applyFill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28" fillId="42" borderId="0" xfId="0" applyFont="1" applyFill="1" applyBorder="1" applyAlignment="1">
      <alignment/>
    </xf>
    <xf numFmtId="0" fontId="29" fillId="42" borderId="0" xfId="0" applyFont="1" applyFill="1" applyBorder="1" applyAlignment="1">
      <alignment/>
    </xf>
    <xf numFmtId="165" fontId="8" fillId="0" borderId="30" xfId="0" applyNumberFormat="1" applyFont="1" applyFill="1" applyBorder="1" applyAlignment="1">
      <alignment horizontal="left"/>
    </xf>
    <xf numFmtId="165" fontId="3" fillId="0" borderId="30" xfId="0" applyNumberFormat="1" applyFont="1" applyFill="1" applyBorder="1" applyAlignment="1">
      <alignment horizontal="center"/>
    </xf>
    <xf numFmtId="166" fontId="3" fillId="0" borderId="30" xfId="0" applyNumberFormat="1" applyFont="1" applyBorder="1" applyAlignment="1">
      <alignment horizontal="center"/>
    </xf>
    <xf numFmtId="0" fontId="8" fillId="0" borderId="93" xfId="0" applyFont="1" applyBorder="1" applyAlignment="1">
      <alignment horizontal="center"/>
    </xf>
    <xf numFmtId="0" fontId="3" fillId="0" borderId="93" xfId="0" applyFont="1" applyBorder="1" applyAlignment="1">
      <alignment/>
    </xf>
    <xf numFmtId="0" fontId="8" fillId="0" borderId="0" xfId="0" applyFont="1" applyAlignment="1">
      <alignment/>
    </xf>
    <xf numFmtId="0" fontId="5" fillId="0" borderId="161" xfId="0" applyFont="1" applyBorder="1" applyAlignment="1">
      <alignment/>
    </xf>
    <xf numFmtId="0" fontId="3" fillId="0" borderId="162" xfId="0" applyFont="1" applyBorder="1" applyAlignment="1">
      <alignment horizontal="center"/>
    </xf>
    <xf numFmtId="0" fontId="30" fillId="0" borderId="163" xfId="0" applyFont="1" applyBorder="1" applyAlignment="1">
      <alignment horizontal="left" vertical="center"/>
    </xf>
    <xf numFmtId="0" fontId="30" fillId="0" borderId="164" xfId="0" applyFont="1" applyBorder="1" applyAlignment="1">
      <alignment horizontal="center" vertical="center"/>
    </xf>
    <xf numFmtId="0" fontId="3" fillId="0" borderId="165" xfId="0" applyFont="1" applyBorder="1" applyAlignment="1">
      <alignment horizontal="center"/>
    </xf>
    <xf numFmtId="0" fontId="3" fillId="0" borderId="166" xfId="0" applyFont="1" applyBorder="1" applyAlignment="1">
      <alignment horizontal="center"/>
    </xf>
    <xf numFmtId="12" fontId="0" fillId="0" borderId="163" xfId="0" applyNumberFormat="1" applyBorder="1" applyAlignment="1">
      <alignment horizontal="center"/>
    </xf>
    <xf numFmtId="0" fontId="0" fillId="0" borderId="164" xfId="0" applyBorder="1" applyAlignment="1">
      <alignment horizontal="center"/>
    </xf>
    <xf numFmtId="1" fontId="0" fillId="0" borderId="163" xfId="0" applyNumberFormat="1" applyBorder="1" applyAlignment="1">
      <alignment horizontal="center"/>
    </xf>
    <xf numFmtId="0" fontId="0" fillId="0" borderId="163" xfId="0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15" fillId="0" borderId="0" xfId="0" applyFont="1" applyBorder="1" applyAlignment="1">
      <alignment horizontal="center"/>
    </xf>
    <xf numFmtId="165" fontId="115" fillId="0" borderId="0" xfId="0" applyNumberFormat="1" applyFont="1" applyBorder="1" applyAlignment="1">
      <alignment horizontal="left"/>
    </xf>
    <xf numFmtId="165" fontId="115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15" fillId="0" borderId="0" xfId="0" applyFont="1" applyBorder="1" applyAlignment="1">
      <alignment/>
    </xf>
    <xf numFmtId="0" fontId="0" fillId="0" borderId="167" xfId="0" applyBorder="1" applyAlignment="1">
      <alignment/>
    </xf>
    <xf numFmtId="0" fontId="0" fillId="0" borderId="168" xfId="0" applyBorder="1" applyAlignment="1">
      <alignment/>
    </xf>
    <xf numFmtId="0" fontId="0" fillId="0" borderId="169" xfId="0" applyBorder="1" applyAlignment="1">
      <alignment/>
    </xf>
    <xf numFmtId="0" fontId="0" fillId="0" borderId="169" xfId="0" applyBorder="1" applyAlignment="1">
      <alignment horizontal="center"/>
    </xf>
    <xf numFmtId="0" fontId="8" fillId="0" borderId="169" xfId="0" applyFont="1" applyBorder="1" applyAlignment="1">
      <alignment horizontal="center"/>
    </xf>
    <xf numFmtId="0" fontId="5" fillId="0" borderId="169" xfId="0" applyFont="1" applyBorder="1" applyAlignment="1">
      <alignment horizontal="center"/>
    </xf>
    <xf numFmtId="0" fontId="0" fillId="0" borderId="170" xfId="0" applyBorder="1" applyAlignment="1">
      <alignment/>
    </xf>
    <xf numFmtId="0" fontId="0" fillId="0" borderId="171" xfId="0" applyBorder="1" applyAlignment="1">
      <alignment/>
    </xf>
    <xf numFmtId="0" fontId="8" fillId="0" borderId="171" xfId="0" applyFont="1" applyBorder="1" applyAlignment="1">
      <alignment/>
    </xf>
    <xf numFmtId="0" fontId="0" fillId="0" borderId="172" xfId="0" applyBorder="1" applyAlignment="1">
      <alignment/>
    </xf>
    <xf numFmtId="0" fontId="0" fillId="0" borderId="173" xfId="0" applyBorder="1" applyAlignment="1">
      <alignment/>
    </xf>
    <xf numFmtId="0" fontId="0" fillId="0" borderId="174" xfId="0" applyBorder="1" applyAlignment="1">
      <alignment/>
    </xf>
    <xf numFmtId="2" fontId="3" fillId="38" borderId="30" xfId="0" applyNumberFormat="1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165" fontId="3" fillId="38" borderId="30" xfId="0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38" borderId="47" xfId="0" applyFont="1" applyFill="1" applyBorder="1" applyAlignment="1" quotePrefix="1">
      <alignment horizontal="left"/>
    </xf>
    <xf numFmtId="0" fontId="0" fillId="0" borderId="0" xfId="0" applyFont="1" applyBorder="1" applyAlignment="1">
      <alignment/>
    </xf>
    <xf numFmtId="0" fontId="3" fillId="0" borderId="47" xfId="0" applyFont="1" applyBorder="1" applyAlignment="1">
      <alignment horizontal="left"/>
    </xf>
    <xf numFmtId="0" fontId="3" fillId="38" borderId="47" xfId="0" applyFont="1" applyFill="1" applyBorder="1" applyAlignment="1">
      <alignment/>
    </xf>
    <xf numFmtId="0" fontId="0" fillId="0" borderId="30" xfId="0" applyFont="1" applyBorder="1" applyAlignment="1">
      <alignment/>
    </xf>
    <xf numFmtId="0" fontId="116" fillId="0" borderId="0" xfId="0" applyFont="1" applyAlignment="1">
      <alignment horizontal="right"/>
    </xf>
    <xf numFmtId="0" fontId="117" fillId="0" borderId="80" xfId="0" applyFont="1" applyBorder="1" applyAlignment="1">
      <alignment/>
    </xf>
    <xf numFmtId="0" fontId="3" fillId="0" borderId="30" xfId="0" applyFont="1" applyFill="1" applyBorder="1" applyAlignment="1">
      <alignment horizontal="left"/>
    </xf>
    <xf numFmtId="0" fontId="29" fillId="42" borderId="0" xfId="0" applyFont="1" applyFill="1" applyBorder="1" applyAlignment="1">
      <alignment horizontal="left"/>
    </xf>
    <xf numFmtId="0" fontId="3" fillId="0" borderId="4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3" fillId="0" borderId="47" xfId="0" applyFont="1" applyFill="1" applyBorder="1" applyAlignment="1" quotePrefix="1">
      <alignment horizontal="left"/>
    </xf>
    <xf numFmtId="165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167" xfId="0" applyBorder="1" applyAlignment="1">
      <alignment horizontal="center"/>
    </xf>
    <xf numFmtId="0" fontId="0" fillId="0" borderId="167" xfId="0" applyFont="1" applyBorder="1" applyAlignment="1">
      <alignment horizontal="center"/>
    </xf>
    <xf numFmtId="0" fontId="0" fillId="0" borderId="167" xfId="0" applyFont="1" applyFill="1" applyBorder="1" applyAlignment="1">
      <alignment horizontal="left"/>
    </xf>
    <xf numFmtId="0" fontId="118" fillId="0" borderId="168" xfId="0" applyFont="1" applyBorder="1" applyAlignment="1">
      <alignment/>
    </xf>
    <xf numFmtId="0" fontId="3" fillId="0" borderId="173" xfId="0" applyFont="1" applyBorder="1" applyAlignment="1">
      <alignment horizontal="left"/>
    </xf>
    <xf numFmtId="0" fontId="3" fillId="0" borderId="173" xfId="0" applyFont="1" applyFill="1" applyBorder="1" applyAlignment="1">
      <alignment horizontal="left"/>
    </xf>
    <xf numFmtId="0" fontId="0" fillId="0" borderId="167" xfId="0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0" fillId="38" borderId="30" xfId="0" applyFill="1" applyBorder="1" applyAlignment="1">
      <alignment/>
    </xf>
    <xf numFmtId="2" fontId="0" fillId="0" borderId="0" xfId="0" applyNumberFormat="1" applyBorder="1" applyAlignment="1">
      <alignment/>
    </xf>
    <xf numFmtId="165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0" fontId="8" fillId="0" borderId="94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75" xfId="0" applyBorder="1" applyAlignment="1">
      <alignment/>
    </xf>
    <xf numFmtId="0" fontId="0" fillId="0" borderId="176" xfId="0" applyBorder="1" applyAlignment="1">
      <alignment/>
    </xf>
    <xf numFmtId="0" fontId="117" fillId="0" borderId="177" xfId="0" applyFont="1" applyBorder="1" applyAlignment="1">
      <alignment/>
    </xf>
    <xf numFmtId="0" fontId="0" fillId="0" borderId="177" xfId="0" applyBorder="1" applyAlignment="1">
      <alignment horizontal="center"/>
    </xf>
    <xf numFmtId="0" fontId="8" fillId="0" borderId="177" xfId="0" applyFont="1" applyBorder="1" applyAlignment="1">
      <alignment horizontal="center"/>
    </xf>
    <xf numFmtId="0" fontId="5" fillId="0" borderId="177" xfId="0" applyFont="1" applyBorder="1" applyAlignment="1">
      <alignment horizontal="center"/>
    </xf>
    <xf numFmtId="0" fontId="0" fillId="0" borderId="178" xfId="0" applyBorder="1" applyAlignment="1">
      <alignment/>
    </xf>
    <xf numFmtId="0" fontId="0" fillId="0" borderId="179" xfId="0" applyBorder="1" applyAlignment="1">
      <alignment/>
    </xf>
    <xf numFmtId="0" fontId="0" fillId="0" borderId="179" xfId="0" applyBorder="1" applyAlignment="1">
      <alignment horizontal="center"/>
    </xf>
    <xf numFmtId="0" fontId="8" fillId="0" borderId="179" xfId="0" applyFont="1" applyBorder="1" applyAlignment="1">
      <alignment horizontal="center"/>
    </xf>
    <xf numFmtId="0" fontId="3" fillId="0" borderId="179" xfId="0" applyFont="1" applyBorder="1" applyAlignment="1">
      <alignment/>
    </xf>
    <xf numFmtId="0" fontId="0" fillId="0" borderId="180" xfId="0" applyBorder="1" applyAlignment="1">
      <alignment/>
    </xf>
    <xf numFmtId="0" fontId="0" fillId="0" borderId="181" xfId="0" applyBorder="1" applyAlignment="1">
      <alignment/>
    </xf>
    <xf numFmtId="0" fontId="0" fillId="0" borderId="182" xfId="0" applyBorder="1" applyAlignment="1">
      <alignment/>
    </xf>
    <xf numFmtId="0" fontId="55" fillId="0" borderId="30" xfId="0" applyFont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" fontId="0" fillId="0" borderId="0" xfId="0" applyNumberFormat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2" fontId="115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GLOB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56</xdr:row>
      <xdr:rowOff>19050</xdr:rowOff>
    </xdr:from>
    <xdr:to>
      <xdr:col>15</xdr:col>
      <xdr:colOff>133350</xdr:colOff>
      <xdr:row>62</xdr:row>
      <xdr:rowOff>133350</xdr:rowOff>
    </xdr:to>
    <xdr:sp>
      <xdr:nvSpPr>
        <xdr:cNvPr id="1" name="1 Forma libre"/>
        <xdr:cNvSpPr>
          <a:spLocks/>
        </xdr:cNvSpPr>
      </xdr:nvSpPr>
      <xdr:spPr>
        <a:xfrm>
          <a:off x="8591550" y="11172825"/>
          <a:ext cx="2333625" cy="1352550"/>
        </a:xfrm>
        <a:custGeom>
          <a:pathLst>
            <a:path h="1958975" w="4124325">
              <a:moveTo>
                <a:pt x="0" y="1958975"/>
              </a:moveTo>
              <a:cubicBezTo>
                <a:pt x="142875" y="1862931"/>
                <a:pt x="285750" y="1766888"/>
                <a:pt x="400050" y="1663700"/>
              </a:cubicBezTo>
              <a:cubicBezTo>
                <a:pt x="514350" y="1560513"/>
                <a:pt x="573088" y="1490662"/>
                <a:pt x="685800" y="1339850"/>
              </a:cubicBezTo>
              <a:cubicBezTo>
                <a:pt x="798512" y="1189038"/>
                <a:pt x="984250" y="925512"/>
                <a:pt x="1076325" y="758825"/>
              </a:cubicBezTo>
              <a:cubicBezTo>
                <a:pt x="1168400" y="592138"/>
                <a:pt x="1165225" y="457200"/>
                <a:pt x="1238250" y="339725"/>
              </a:cubicBezTo>
              <a:cubicBezTo>
                <a:pt x="1311275" y="222250"/>
                <a:pt x="1393825" y="92075"/>
                <a:pt x="1514475" y="53975"/>
              </a:cubicBezTo>
              <a:cubicBezTo>
                <a:pt x="1635125" y="15875"/>
                <a:pt x="1801813" y="0"/>
                <a:pt x="1962150" y="111125"/>
              </a:cubicBezTo>
              <a:cubicBezTo>
                <a:pt x="2122487" y="222250"/>
                <a:pt x="2300287" y="517525"/>
                <a:pt x="2476500" y="720725"/>
              </a:cubicBezTo>
              <a:cubicBezTo>
                <a:pt x="2652713" y="923925"/>
                <a:pt x="2744788" y="1157288"/>
                <a:pt x="3019425" y="1330325"/>
              </a:cubicBezTo>
              <a:cubicBezTo>
                <a:pt x="3294062" y="1503362"/>
                <a:pt x="4124325" y="1758950"/>
                <a:pt x="4124325" y="175895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57</xdr:row>
      <xdr:rowOff>152400</xdr:rowOff>
    </xdr:from>
    <xdr:to>
      <xdr:col>14</xdr:col>
      <xdr:colOff>390525</xdr:colOff>
      <xdr:row>62</xdr:row>
      <xdr:rowOff>9525</xdr:rowOff>
    </xdr:to>
    <xdr:sp>
      <xdr:nvSpPr>
        <xdr:cNvPr id="2" name="2 Forma libre"/>
        <xdr:cNvSpPr>
          <a:spLocks/>
        </xdr:cNvSpPr>
      </xdr:nvSpPr>
      <xdr:spPr>
        <a:xfrm>
          <a:off x="8591550" y="11515725"/>
          <a:ext cx="1781175" cy="885825"/>
        </a:xfrm>
        <a:custGeom>
          <a:pathLst>
            <a:path h="1238250" w="3143250">
              <a:moveTo>
                <a:pt x="0" y="1238250"/>
              </a:moveTo>
              <a:lnTo>
                <a:pt x="828675" y="581025"/>
              </a:lnTo>
              <a:lnTo>
                <a:pt x="2762250" y="590550"/>
              </a:lnTo>
              <a:lnTo>
                <a:pt x="3143250" y="0"/>
              </a:ln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61</xdr:row>
      <xdr:rowOff>57150</xdr:rowOff>
    </xdr:from>
    <xdr:to>
      <xdr:col>13</xdr:col>
      <xdr:colOff>381000</xdr:colOff>
      <xdr:row>61</xdr:row>
      <xdr:rowOff>66675</xdr:rowOff>
    </xdr:to>
    <xdr:sp>
      <xdr:nvSpPr>
        <xdr:cNvPr id="3" name="3 Conector recto"/>
        <xdr:cNvSpPr>
          <a:spLocks/>
        </xdr:cNvSpPr>
      </xdr:nvSpPr>
      <xdr:spPr>
        <a:xfrm flipV="1">
          <a:off x="8591550" y="12239625"/>
          <a:ext cx="885825" cy="952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55</xdr:row>
      <xdr:rowOff>9525</xdr:rowOff>
    </xdr:from>
    <xdr:to>
      <xdr:col>12</xdr:col>
      <xdr:colOff>276225</xdr:colOff>
      <xdr:row>63</xdr:row>
      <xdr:rowOff>142875</xdr:rowOff>
    </xdr:to>
    <xdr:sp>
      <xdr:nvSpPr>
        <xdr:cNvPr id="4" name="4 Conector recto de flecha"/>
        <xdr:cNvSpPr>
          <a:spLocks/>
        </xdr:cNvSpPr>
      </xdr:nvSpPr>
      <xdr:spPr>
        <a:xfrm rot="16200000" flipV="1">
          <a:off x="8610600" y="10963275"/>
          <a:ext cx="0" cy="1771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63</xdr:row>
      <xdr:rowOff>114300</xdr:rowOff>
    </xdr:from>
    <xdr:to>
      <xdr:col>14</xdr:col>
      <xdr:colOff>685800</xdr:colOff>
      <xdr:row>63</xdr:row>
      <xdr:rowOff>114300</xdr:rowOff>
    </xdr:to>
    <xdr:sp>
      <xdr:nvSpPr>
        <xdr:cNvPr id="5" name="5 Conector recto de flecha"/>
        <xdr:cNvSpPr>
          <a:spLocks/>
        </xdr:cNvSpPr>
      </xdr:nvSpPr>
      <xdr:spPr>
        <a:xfrm>
          <a:off x="8582025" y="12706350"/>
          <a:ext cx="20859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57</xdr:row>
      <xdr:rowOff>152400</xdr:rowOff>
    </xdr:from>
    <xdr:to>
      <xdr:col>13</xdr:col>
      <xdr:colOff>161925</xdr:colOff>
      <xdr:row>57</xdr:row>
      <xdr:rowOff>161925</xdr:rowOff>
    </xdr:to>
    <xdr:sp>
      <xdr:nvSpPr>
        <xdr:cNvPr id="6" name="6 Elipse"/>
        <xdr:cNvSpPr>
          <a:spLocks/>
        </xdr:cNvSpPr>
      </xdr:nvSpPr>
      <xdr:spPr>
        <a:xfrm>
          <a:off x="9220200" y="11515725"/>
          <a:ext cx="38100" cy="95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771525</xdr:colOff>
      <xdr:row>57</xdr:row>
      <xdr:rowOff>142875</xdr:rowOff>
    </xdr:from>
    <xdr:to>
      <xdr:col>13</xdr:col>
      <xdr:colOff>819150</xdr:colOff>
      <xdr:row>57</xdr:row>
      <xdr:rowOff>190500</xdr:rowOff>
    </xdr:to>
    <xdr:sp>
      <xdr:nvSpPr>
        <xdr:cNvPr id="7" name="7 Elipse"/>
        <xdr:cNvSpPr>
          <a:spLocks/>
        </xdr:cNvSpPr>
      </xdr:nvSpPr>
      <xdr:spPr>
        <a:xfrm>
          <a:off x="9867900" y="11506200"/>
          <a:ext cx="47625" cy="571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59</xdr:row>
      <xdr:rowOff>114300</xdr:rowOff>
    </xdr:from>
    <xdr:to>
      <xdr:col>14</xdr:col>
      <xdr:colOff>190500</xdr:colOff>
      <xdr:row>59</xdr:row>
      <xdr:rowOff>152400</xdr:rowOff>
    </xdr:to>
    <xdr:sp>
      <xdr:nvSpPr>
        <xdr:cNvPr id="8" name="8 Elipse"/>
        <xdr:cNvSpPr>
          <a:spLocks/>
        </xdr:cNvSpPr>
      </xdr:nvSpPr>
      <xdr:spPr>
        <a:xfrm>
          <a:off x="10153650" y="11896725"/>
          <a:ext cx="19050" cy="285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390525</xdr:colOff>
      <xdr:row>61</xdr:row>
      <xdr:rowOff>57150</xdr:rowOff>
    </xdr:from>
    <xdr:to>
      <xdr:col>12</xdr:col>
      <xdr:colOff>419100</xdr:colOff>
      <xdr:row>61</xdr:row>
      <xdr:rowOff>104775</xdr:rowOff>
    </xdr:to>
    <xdr:sp>
      <xdr:nvSpPr>
        <xdr:cNvPr id="9" name="9 Elipse"/>
        <xdr:cNvSpPr>
          <a:spLocks/>
        </xdr:cNvSpPr>
      </xdr:nvSpPr>
      <xdr:spPr>
        <a:xfrm>
          <a:off x="8724900" y="12239625"/>
          <a:ext cx="28575" cy="571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57</xdr:row>
      <xdr:rowOff>161925</xdr:rowOff>
    </xdr:from>
    <xdr:to>
      <xdr:col>13</xdr:col>
      <xdr:colOff>809625</xdr:colOff>
      <xdr:row>57</xdr:row>
      <xdr:rowOff>161925</xdr:rowOff>
    </xdr:to>
    <xdr:sp>
      <xdr:nvSpPr>
        <xdr:cNvPr id="10" name="10 Conector recto"/>
        <xdr:cNvSpPr>
          <a:spLocks/>
        </xdr:cNvSpPr>
      </xdr:nvSpPr>
      <xdr:spPr>
        <a:xfrm flipH="1" flipV="1">
          <a:off x="9220200" y="11525250"/>
          <a:ext cx="6858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61</xdr:row>
      <xdr:rowOff>123825</xdr:rowOff>
    </xdr:from>
    <xdr:to>
      <xdr:col>12</xdr:col>
      <xdr:colOff>600075</xdr:colOff>
      <xdr:row>62</xdr:row>
      <xdr:rowOff>95250</xdr:rowOff>
    </xdr:to>
    <xdr:sp>
      <xdr:nvSpPr>
        <xdr:cNvPr id="11" name="11 CuadroTexto"/>
        <xdr:cNvSpPr txBox="1">
          <a:spLocks noChangeArrowheads="1"/>
        </xdr:cNvSpPr>
      </xdr:nvSpPr>
      <xdr:spPr>
        <a:xfrm>
          <a:off x="8753475" y="12306300"/>
          <a:ext cx="180975" cy="180975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</xdr:col>
      <xdr:colOff>266700</xdr:colOff>
      <xdr:row>59</xdr:row>
      <xdr:rowOff>38100</xdr:rowOff>
    </xdr:from>
    <xdr:to>
      <xdr:col>14</xdr:col>
      <xdr:colOff>485775</xdr:colOff>
      <xdr:row>60</xdr:row>
      <xdr:rowOff>57150</xdr:rowOff>
    </xdr:to>
    <xdr:sp>
      <xdr:nvSpPr>
        <xdr:cNvPr id="12" name="12 CuadroTexto"/>
        <xdr:cNvSpPr txBox="1">
          <a:spLocks noChangeArrowheads="1"/>
        </xdr:cNvSpPr>
      </xdr:nvSpPr>
      <xdr:spPr>
        <a:xfrm>
          <a:off x="10248900" y="11820525"/>
          <a:ext cx="219075" cy="219075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</xdr:col>
      <xdr:colOff>19050</xdr:colOff>
      <xdr:row>57</xdr:row>
      <xdr:rowOff>0</xdr:rowOff>
    </xdr:from>
    <xdr:to>
      <xdr:col>14</xdr:col>
      <xdr:colOff>285750</xdr:colOff>
      <xdr:row>58</xdr:row>
      <xdr:rowOff>57150</xdr:rowOff>
    </xdr:to>
    <xdr:sp>
      <xdr:nvSpPr>
        <xdr:cNvPr id="13" name="13 CuadroTexto"/>
        <xdr:cNvSpPr txBox="1">
          <a:spLocks noChangeArrowheads="1"/>
        </xdr:cNvSpPr>
      </xdr:nvSpPr>
      <xdr:spPr>
        <a:xfrm>
          <a:off x="10001250" y="11363325"/>
          <a:ext cx="257175" cy="266700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714375</xdr:colOff>
      <xdr:row>57</xdr:row>
      <xdr:rowOff>9525</xdr:rowOff>
    </xdr:from>
    <xdr:to>
      <xdr:col>13</xdr:col>
      <xdr:colOff>133350</xdr:colOff>
      <xdr:row>58</xdr:row>
      <xdr:rowOff>57150</xdr:rowOff>
    </xdr:to>
    <xdr:sp>
      <xdr:nvSpPr>
        <xdr:cNvPr id="14" name="14 CuadroTexto"/>
        <xdr:cNvSpPr txBox="1">
          <a:spLocks noChangeArrowheads="1"/>
        </xdr:cNvSpPr>
      </xdr:nvSpPr>
      <xdr:spPr>
        <a:xfrm>
          <a:off x="9048750" y="11372850"/>
          <a:ext cx="180975" cy="257175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12</xdr:col>
      <xdr:colOff>485775</xdr:colOff>
      <xdr:row>60</xdr:row>
      <xdr:rowOff>76200</xdr:rowOff>
    </xdr:from>
    <xdr:to>
      <xdr:col>12</xdr:col>
      <xdr:colOff>581025</xdr:colOff>
      <xdr:row>61</xdr:row>
      <xdr:rowOff>0</xdr:rowOff>
    </xdr:to>
    <xdr:sp>
      <xdr:nvSpPr>
        <xdr:cNvPr id="15" name="15 Conector recto de flecha"/>
        <xdr:cNvSpPr>
          <a:spLocks/>
        </xdr:cNvSpPr>
      </xdr:nvSpPr>
      <xdr:spPr>
        <a:xfrm rot="5400000" flipH="1" flipV="1">
          <a:off x="8820150" y="12058650"/>
          <a:ext cx="95250" cy="123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314325</xdr:colOff>
      <xdr:row>57</xdr:row>
      <xdr:rowOff>161925</xdr:rowOff>
    </xdr:from>
    <xdr:to>
      <xdr:col>13</xdr:col>
      <xdr:colOff>495300</xdr:colOff>
      <xdr:row>57</xdr:row>
      <xdr:rowOff>161925</xdr:rowOff>
    </xdr:to>
    <xdr:sp>
      <xdr:nvSpPr>
        <xdr:cNvPr id="16" name="16 Conector recto de flecha"/>
        <xdr:cNvSpPr>
          <a:spLocks/>
        </xdr:cNvSpPr>
      </xdr:nvSpPr>
      <xdr:spPr>
        <a:xfrm rot="10800000">
          <a:off x="9410700" y="11525250"/>
          <a:ext cx="1809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55</xdr:row>
      <xdr:rowOff>28575</xdr:rowOff>
    </xdr:from>
    <xdr:to>
      <xdr:col>12</xdr:col>
      <xdr:colOff>581025</xdr:colOff>
      <xdr:row>56</xdr:row>
      <xdr:rowOff>47625</xdr:rowOff>
    </xdr:to>
    <xdr:sp>
      <xdr:nvSpPr>
        <xdr:cNvPr id="17" name="17 CuadroTexto"/>
        <xdr:cNvSpPr txBox="1">
          <a:spLocks noChangeArrowheads="1"/>
        </xdr:cNvSpPr>
      </xdr:nvSpPr>
      <xdr:spPr>
        <a:xfrm>
          <a:off x="8696325" y="10982325"/>
          <a:ext cx="219075" cy="219075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14</xdr:col>
      <xdr:colOff>342900</xdr:colOff>
      <xdr:row>62</xdr:row>
      <xdr:rowOff>85725</xdr:rowOff>
    </xdr:from>
    <xdr:to>
      <xdr:col>14</xdr:col>
      <xdr:colOff>542925</xdr:colOff>
      <xdr:row>63</xdr:row>
      <xdr:rowOff>85725</xdr:rowOff>
    </xdr:to>
    <xdr:sp>
      <xdr:nvSpPr>
        <xdr:cNvPr id="18" name="18 CuadroTexto"/>
        <xdr:cNvSpPr txBox="1">
          <a:spLocks noChangeArrowheads="1"/>
        </xdr:cNvSpPr>
      </xdr:nvSpPr>
      <xdr:spPr>
        <a:xfrm>
          <a:off x="10325100" y="12477750"/>
          <a:ext cx="200025" cy="200025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</a:t>
          </a:r>
        </a:p>
      </xdr:txBody>
    </xdr:sp>
    <xdr:clientData/>
  </xdr:twoCellAnchor>
  <xdr:twoCellAnchor>
    <xdr:from>
      <xdr:col>9</xdr:col>
      <xdr:colOff>762000</xdr:colOff>
      <xdr:row>7</xdr:row>
      <xdr:rowOff>114300</xdr:rowOff>
    </xdr:from>
    <xdr:to>
      <xdr:col>11</xdr:col>
      <xdr:colOff>19050</xdr:colOff>
      <xdr:row>7</xdr:row>
      <xdr:rowOff>114300</xdr:rowOff>
    </xdr:to>
    <xdr:sp>
      <xdr:nvSpPr>
        <xdr:cNvPr id="19" name="Straight Arrow Connector 25"/>
        <xdr:cNvSpPr>
          <a:spLocks/>
        </xdr:cNvSpPr>
      </xdr:nvSpPr>
      <xdr:spPr>
        <a:xfrm flipH="1">
          <a:off x="6657975" y="1504950"/>
          <a:ext cx="800100" cy="95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11</xdr:row>
      <xdr:rowOff>200025</xdr:rowOff>
    </xdr:from>
    <xdr:to>
      <xdr:col>6</xdr:col>
      <xdr:colOff>400050</xdr:colOff>
      <xdr:row>13</xdr:row>
      <xdr:rowOff>161925</xdr:rowOff>
    </xdr:to>
    <xdr:sp>
      <xdr:nvSpPr>
        <xdr:cNvPr id="20" name="Straight Arrow Connector 33"/>
        <xdr:cNvSpPr>
          <a:spLocks/>
        </xdr:cNvSpPr>
      </xdr:nvSpPr>
      <xdr:spPr>
        <a:xfrm flipH="1">
          <a:off x="3952875" y="2362200"/>
          <a:ext cx="9525" cy="352425"/>
        </a:xfrm>
        <a:prstGeom prst="straightConnector1">
          <a:avLst/>
        </a:prstGeom>
        <a:noFill/>
        <a:ln w="9525" cmpd="sng">
          <a:solidFill>
            <a:srgbClr val="558E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6</xdr:row>
      <xdr:rowOff>171450</xdr:rowOff>
    </xdr:from>
    <xdr:to>
      <xdr:col>10</xdr:col>
      <xdr:colOff>781050</xdr:colOff>
      <xdr:row>8</xdr:row>
      <xdr:rowOff>47625</xdr:rowOff>
    </xdr:to>
    <xdr:sp>
      <xdr:nvSpPr>
        <xdr:cNvPr id="21" name="TextBox 47"/>
        <xdr:cNvSpPr txBox="1">
          <a:spLocks noChangeArrowheads="1"/>
        </xdr:cNvSpPr>
      </xdr:nvSpPr>
      <xdr:spPr>
        <a:xfrm>
          <a:off x="7086600" y="1362075"/>
          <a:ext cx="352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v</a:t>
          </a:r>
        </a:p>
      </xdr:txBody>
    </xdr:sp>
    <xdr:clientData/>
  </xdr:twoCellAnchor>
  <xdr:twoCellAnchor>
    <xdr:from>
      <xdr:col>6</xdr:col>
      <xdr:colOff>428625</xdr:colOff>
      <xdr:row>12</xdr:row>
      <xdr:rowOff>66675</xdr:rowOff>
    </xdr:from>
    <xdr:to>
      <xdr:col>7</xdr:col>
      <xdr:colOff>9525</xdr:colOff>
      <xdr:row>14</xdr:row>
      <xdr:rowOff>0</xdr:rowOff>
    </xdr:to>
    <xdr:sp>
      <xdr:nvSpPr>
        <xdr:cNvPr id="22" name="TextBox 49"/>
        <xdr:cNvSpPr txBox="1">
          <a:spLocks noChangeArrowheads="1"/>
        </xdr:cNvSpPr>
      </xdr:nvSpPr>
      <xdr:spPr>
        <a:xfrm>
          <a:off x="3990975" y="2428875"/>
          <a:ext cx="3905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</a:p>
      </xdr:txBody>
    </xdr:sp>
    <xdr:clientData/>
  </xdr:twoCellAnchor>
  <xdr:twoCellAnchor>
    <xdr:from>
      <xdr:col>8</xdr:col>
      <xdr:colOff>476250</xdr:colOff>
      <xdr:row>12</xdr:row>
      <xdr:rowOff>28575</xdr:rowOff>
    </xdr:from>
    <xdr:to>
      <xdr:col>9</xdr:col>
      <xdr:colOff>295275</xdr:colOff>
      <xdr:row>13</xdr:row>
      <xdr:rowOff>133350</xdr:rowOff>
    </xdr:to>
    <xdr:sp>
      <xdr:nvSpPr>
        <xdr:cNvPr id="23" name="TextBox 40"/>
        <xdr:cNvSpPr txBox="1">
          <a:spLocks noChangeArrowheads="1"/>
        </xdr:cNvSpPr>
      </xdr:nvSpPr>
      <xdr:spPr>
        <a:xfrm>
          <a:off x="5610225" y="2390775"/>
          <a:ext cx="5810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P_extr</a:t>
          </a:r>
        </a:p>
      </xdr:txBody>
    </xdr:sp>
    <xdr:clientData/>
  </xdr:twoCellAnchor>
  <xdr:twoCellAnchor>
    <xdr:from>
      <xdr:col>9</xdr:col>
      <xdr:colOff>762000</xdr:colOff>
      <xdr:row>7</xdr:row>
      <xdr:rowOff>114300</xdr:rowOff>
    </xdr:from>
    <xdr:to>
      <xdr:col>11</xdr:col>
      <xdr:colOff>19050</xdr:colOff>
      <xdr:row>7</xdr:row>
      <xdr:rowOff>114300</xdr:rowOff>
    </xdr:to>
    <xdr:sp>
      <xdr:nvSpPr>
        <xdr:cNvPr id="24" name="Straight Arrow Connector 25"/>
        <xdr:cNvSpPr>
          <a:spLocks/>
        </xdr:cNvSpPr>
      </xdr:nvSpPr>
      <xdr:spPr>
        <a:xfrm flipH="1">
          <a:off x="6657975" y="1504950"/>
          <a:ext cx="800100" cy="9525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7</xdr:row>
      <xdr:rowOff>171450</xdr:rowOff>
    </xdr:from>
    <xdr:to>
      <xdr:col>6</xdr:col>
      <xdr:colOff>9525</xdr:colOff>
      <xdr:row>7</xdr:row>
      <xdr:rowOff>180975</xdr:rowOff>
    </xdr:to>
    <xdr:sp>
      <xdr:nvSpPr>
        <xdr:cNvPr id="25" name="Straight Arrow Connector 30"/>
        <xdr:cNvSpPr>
          <a:spLocks/>
        </xdr:cNvSpPr>
      </xdr:nvSpPr>
      <xdr:spPr>
        <a:xfrm>
          <a:off x="3133725" y="1562100"/>
          <a:ext cx="438150" cy="9525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26" name="Straight Arrow Connector 31"/>
        <xdr:cNvSpPr>
          <a:spLocks/>
        </xdr:cNvSpPr>
      </xdr:nvSpPr>
      <xdr:spPr>
        <a:xfrm>
          <a:off x="6657975" y="2143125"/>
          <a:ext cx="781050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11</xdr:row>
      <xdr:rowOff>200025</xdr:rowOff>
    </xdr:from>
    <xdr:to>
      <xdr:col>6</xdr:col>
      <xdr:colOff>400050</xdr:colOff>
      <xdr:row>13</xdr:row>
      <xdr:rowOff>161925</xdr:rowOff>
    </xdr:to>
    <xdr:sp>
      <xdr:nvSpPr>
        <xdr:cNvPr id="27" name="Straight Arrow Connector 33"/>
        <xdr:cNvSpPr>
          <a:spLocks/>
        </xdr:cNvSpPr>
      </xdr:nvSpPr>
      <xdr:spPr>
        <a:xfrm flipH="1">
          <a:off x="3952875" y="2362200"/>
          <a:ext cx="9525" cy="352425"/>
        </a:xfrm>
        <a:prstGeom prst="straightConnector1">
          <a:avLst/>
        </a:prstGeom>
        <a:noFill/>
        <a:ln w="38100" cmpd="sng">
          <a:solidFill>
            <a:srgbClr val="558E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6</xdr:row>
      <xdr:rowOff>171450</xdr:rowOff>
    </xdr:from>
    <xdr:to>
      <xdr:col>10</xdr:col>
      <xdr:colOff>781050</xdr:colOff>
      <xdr:row>8</xdr:row>
      <xdr:rowOff>47625</xdr:rowOff>
    </xdr:to>
    <xdr:sp>
      <xdr:nvSpPr>
        <xdr:cNvPr id="28" name="TextBox 47"/>
        <xdr:cNvSpPr txBox="1">
          <a:spLocks noChangeArrowheads="1"/>
        </xdr:cNvSpPr>
      </xdr:nvSpPr>
      <xdr:spPr>
        <a:xfrm>
          <a:off x="7086600" y="1362075"/>
          <a:ext cx="352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v</a:t>
          </a:r>
        </a:p>
      </xdr:txBody>
    </xdr:sp>
    <xdr:clientData/>
  </xdr:twoCellAnchor>
  <xdr:twoCellAnchor>
    <xdr:from>
      <xdr:col>6</xdr:col>
      <xdr:colOff>504825</xdr:colOff>
      <xdr:row>12</xdr:row>
      <xdr:rowOff>28575</xdr:rowOff>
    </xdr:from>
    <xdr:to>
      <xdr:col>7</xdr:col>
      <xdr:colOff>85725</xdr:colOff>
      <xdr:row>13</xdr:row>
      <xdr:rowOff>123825</xdr:rowOff>
    </xdr:to>
    <xdr:sp>
      <xdr:nvSpPr>
        <xdr:cNvPr id="29" name="TextBox 49"/>
        <xdr:cNvSpPr txBox="1">
          <a:spLocks noChangeArrowheads="1"/>
        </xdr:cNvSpPr>
      </xdr:nvSpPr>
      <xdr:spPr>
        <a:xfrm>
          <a:off x="4067175" y="2390775"/>
          <a:ext cx="3905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</a:p>
      </xdr:txBody>
    </xdr:sp>
    <xdr:clientData/>
  </xdr:twoCellAnchor>
  <xdr:twoCellAnchor>
    <xdr:from>
      <xdr:col>6</xdr:col>
      <xdr:colOff>390525</xdr:colOff>
      <xdr:row>7</xdr:row>
      <xdr:rowOff>114300</xdr:rowOff>
    </xdr:from>
    <xdr:to>
      <xdr:col>9</xdr:col>
      <xdr:colOff>752475</xdr:colOff>
      <xdr:row>11</xdr:row>
      <xdr:rowOff>180975</xdr:rowOff>
    </xdr:to>
    <xdr:sp>
      <xdr:nvSpPr>
        <xdr:cNvPr id="30" name="Straight Connector 36"/>
        <xdr:cNvSpPr>
          <a:spLocks/>
        </xdr:cNvSpPr>
      </xdr:nvSpPr>
      <xdr:spPr>
        <a:xfrm flipH="1">
          <a:off x="3952875" y="1504950"/>
          <a:ext cx="2695575" cy="838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11</xdr:row>
      <xdr:rowOff>190500</xdr:rowOff>
    </xdr:from>
    <xdr:to>
      <xdr:col>8</xdr:col>
      <xdr:colOff>419100</xdr:colOff>
      <xdr:row>14</xdr:row>
      <xdr:rowOff>180975</xdr:rowOff>
    </xdr:to>
    <xdr:sp>
      <xdr:nvSpPr>
        <xdr:cNvPr id="31" name="Straight Arrow Connector 39"/>
        <xdr:cNvSpPr>
          <a:spLocks/>
        </xdr:cNvSpPr>
      </xdr:nvSpPr>
      <xdr:spPr>
        <a:xfrm flipH="1">
          <a:off x="5553075" y="2352675"/>
          <a:ext cx="0" cy="542925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12</xdr:row>
      <xdr:rowOff>28575</xdr:rowOff>
    </xdr:from>
    <xdr:to>
      <xdr:col>9</xdr:col>
      <xdr:colOff>295275</xdr:colOff>
      <xdr:row>13</xdr:row>
      <xdr:rowOff>133350</xdr:rowOff>
    </xdr:to>
    <xdr:sp>
      <xdr:nvSpPr>
        <xdr:cNvPr id="32" name="TextBox 40"/>
        <xdr:cNvSpPr txBox="1">
          <a:spLocks noChangeArrowheads="1"/>
        </xdr:cNvSpPr>
      </xdr:nvSpPr>
      <xdr:spPr>
        <a:xfrm>
          <a:off x="5610225" y="2390775"/>
          <a:ext cx="5810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w_extr</a:t>
          </a:r>
        </a:p>
      </xdr:txBody>
    </xdr:sp>
    <xdr:clientData/>
  </xdr:twoCellAnchor>
  <xdr:twoCellAnchor>
    <xdr:from>
      <xdr:col>2</xdr:col>
      <xdr:colOff>19050</xdr:colOff>
      <xdr:row>3</xdr:row>
      <xdr:rowOff>161925</xdr:rowOff>
    </xdr:from>
    <xdr:to>
      <xdr:col>5</xdr:col>
      <xdr:colOff>361950</xdr:colOff>
      <xdr:row>10</xdr:row>
      <xdr:rowOff>19050</xdr:rowOff>
    </xdr:to>
    <xdr:sp>
      <xdr:nvSpPr>
        <xdr:cNvPr id="33" name="Rectangle 37"/>
        <xdr:cNvSpPr>
          <a:spLocks/>
        </xdr:cNvSpPr>
      </xdr:nvSpPr>
      <xdr:spPr>
        <a:xfrm>
          <a:off x="495300" y="762000"/>
          <a:ext cx="2628900" cy="1228725"/>
        </a:xfrm>
        <a:prstGeom prst="rect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6</xdr:row>
      <xdr:rowOff>19050</xdr:rowOff>
    </xdr:from>
    <xdr:to>
      <xdr:col>7</xdr:col>
      <xdr:colOff>628650</xdr:colOff>
      <xdr:row>7</xdr:row>
      <xdr:rowOff>123825</xdr:rowOff>
    </xdr:to>
    <xdr:sp>
      <xdr:nvSpPr>
        <xdr:cNvPr id="34" name="Straight Arrow Connector 41"/>
        <xdr:cNvSpPr>
          <a:spLocks/>
        </xdr:cNvSpPr>
      </xdr:nvSpPr>
      <xdr:spPr>
        <a:xfrm flipV="1">
          <a:off x="4162425" y="1209675"/>
          <a:ext cx="838200" cy="304800"/>
        </a:xfrm>
        <a:prstGeom prst="straightConnector1">
          <a:avLst/>
        </a:prstGeom>
        <a:noFill/>
        <a:ln w="3810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10</xdr:row>
      <xdr:rowOff>47625</xdr:rowOff>
    </xdr:from>
    <xdr:to>
      <xdr:col>9</xdr:col>
      <xdr:colOff>114300</xdr:colOff>
      <xdr:row>11</xdr:row>
      <xdr:rowOff>171450</xdr:rowOff>
    </xdr:to>
    <xdr:sp>
      <xdr:nvSpPr>
        <xdr:cNvPr id="35" name="Straight Arrow Connector 44"/>
        <xdr:cNvSpPr>
          <a:spLocks/>
        </xdr:cNvSpPr>
      </xdr:nvSpPr>
      <xdr:spPr>
        <a:xfrm flipH="1">
          <a:off x="5543550" y="2019300"/>
          <a:ext cx="466725" cy="314325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8</xdr:row>
      <xdr:rowOff>0</xdr:rowOff>
    </xdr:from>
    <xdr:to>
      <xdr:col>10</xdr:col>
      <xdr:colOff>9525</xdr:colOff>
      <xdr:row>10</xdr:row>
      <xdr:rowOff>171450</xdr:rowOff>
    </xdr:to>
    <xdr:sp>
      <xdr:nvSpPr>
        <xdr:cNvPr id="36" name="Straight Arrow Connector 47"/>
        <xdr:cNvSpPr>
          <a:spLocks/>
        </xdr:cNvSpPr>
      </xdr:nvSpPr>
      <xdr:spPr>
        <a:xfrm>
          <a:off x="3552825" y="1590675"/>
          <a:ext cx="3114675" cy="552450"/>
        </a:xfrm>
        <a:prstGeom prst="straightConnector1">
          <a:avLst/>
        </a:prstGeom>
        <a:noFill/>
        <a:ln w="9525" cmpd="sng">
          <a:solidFill>
            <a:srgbClr val="0070C0"/>
          </a:solidFill>
          <a:prstDash val="lg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11</xdr:row>
      <xdr:rowOff>47625</xdr:rowOff>
    </xdr:from>
    <xdr:to>
      <xdr:col>7</xdr:col>
      <xdr:colOff>47625</xdr:colOff>
      <xdr:row>11</xdr:row>
      <xdr:rowOff>104775</xdr:rowOff>
    </xdr:to>
    <xdr:sp>
      <xdr:nvSpPr>
        <xdr:cNvPr id="37" name="29 Conector recto de flecha"/>
        <xdr:cNvSpPr>
          <a:spLocks/>
        </xdr:cNvSpPr>
      </xdr:nvSpPr>
      <xdr:spPr>
        <a:xfrm flipH="1">
          <a:off x="4248150" y="2209800"/>
          <a:ext cx="171450" cy="571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762000</xdr:colOff>
      <xdr:row>7</xdr:row>
      <xdr:rowOff>114300</xdr:rowOff>
    </xdr:from>
    <xdr:to>
      <xdr:col>11</xdr:col>
      <xdr:colOff>19050</xdr:colOff>
      <xdr:row>7</xdr:row>
      <xdr:rowOff>114300</xdr:rowOff>
    </xdr:to>
    <xdr:sp>
      <xdr:nvSpPr>
        <xdr:cNvPr id="1" name="Straight Arrow Connector 25"/>
        <xdr:cNvSpPr>
          <a:spLocks/>
        </xdr:cNvSpPr>
      </xdr:nvSpPr>
      <xdr:spPr>
        <a:xfrm flipH="1">
          <a:off x="6657975" y="1504950"/>
          <a:ext cx="800100" cy="9525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7</xdr:row>
      <xdr:rowOff>171450</xdr:rowOff>
    </xdr:from>
    <xdr:to>
      <xdr:col>6</xdr:col>
      <xdr:colOff>9525</xdr:colOff>
      <xdr:row>7</xdr:row>
      <xdr:rowOff>180975</xdr:rowOff>
    </xdr:to>
    <xdr:sp>
      <xdr:nvSpPr>
        <xdr:cNvPr id="2" name="Straight Arrow Connector 30"/>
        <xdr:cNvSpPr>
          <a:spLocks/>
        </xdr:cNvSpPr>
      </xdr:nvSpPr>
      <xdr:spPr>
        <a:xfrm>
          <a:off x="3133725" y="1562100"/>
          <a:ext cx="438150" cy="9525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3" name="Straight Arrow Connector 31"/>
        <xdr:cNvSpPr>
          <a:spLocks/>
        </xdr:cNvSpPr>
      </xdr:nvSpPr>
      <xdr:spPr>
        <a:xfrm>
          <a:off x="6657975" y="2143125"/>
          <a:ext cx="781050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11</xdr:row>
      <xdr:rowOff>200025</xdr:rowOff>
    </xdr:from>
    <xdr:to>
      <xdr:col>6</xdr:col>
      <xdr:colOff>400050</xdr:colOff>
      <xdr:row>13</xdr:row>
      <xdr:rowOff>161925</xdr:rowOff>
    </xdr:to>
    <xdr:sp>
      <xdr:nvSpPr>
        <xdr:cNvPr id="4" name="Straight Arrow Connector 33"/>
        <xdr:cNvSpPr>
          <a:spLocks/>
        </xdr:cNvSpPr>
      </xdr:nvSpPr>
      <xdr:spPr>
        <a:xfrm flipH="1">
          <a:off x="3952875" y="2362200"/>
          <a:ext cx="9525" cy="323850"/>
        </a:xfrm>
        <a:prstGeom prst="straightConnector1">
          <a:avLst/>
        </a:prstGeom>
        <a:noFill/>
        <a:ln w="38100" cmpd="sng">
          <a:solidFill>
            <a:srgbClr val="558E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6</xdr:row>
      <xdr:rowOff>171450</xdr:rowOff>
    </xdr:from>
    <xdr:to>
      <xdr:col>10</xdr:col>
      <xdr:colOff>781050</xdr:colOff>
      <xdr:row>8</xdr:row>
      <xdr:rowOff>47625</xdr:rowOff>
    </xdr:to>
    <xdr:sp>
      <xdr:nvSpPr>
        <xdr:cNvPr id="5" name="TextBox 47"/>
        <xdr:cNvSpPr txBox="1">
          <a:spLocks noChangeArrowheads="1"/>
        </xdr:cNvSpPr>
      </xdr:nvSpPr>
      <xdr:spPr>
        <a:xfrm>
          <a:off x="7086600" y="1362075"/>
          <a:ext cx="352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v</a:t>
          </a:r>
        </a:p>
      </xdr:txBody>
    </xdr:sp>
    <xdr:clientData/>
  </xdr:twoCellAnchor>
  <xdr:twoCellAnchor>
    <xdr:from>
      <xdr:col>6</xdr:col>
      <xdr:colOff>504825</xdr:colOff>
      <xdr:row>12</xdr:row>
      <xdr:rowOff>38100</xdr:rowOff>
    </xdr:from>
    <xdr:to>
      <xdr:col>7</xdr:col>
      <xdr:colOff>85725</xdr:colOff>
      <xdr:row>13</xdr:row>
      <xdr:rowOff>123825</xdr:rowOff>
    </xdr:to>
    <xdr:sp>
      <xdr:nvSpPr>
        <xdr:cNvPr id="6" name="TextBox 49"/>
        <xdr:cNvSpPr txBox="1">
          <a:spLocks noChangeArrowheads="1"/>
        </xdr:cNvSpPr>
      </xdr:nvSpPr>
      <xdr:spPr>
        <a:xfrm>
          <a:off x="4067175" y="2400300"/>
          <a:ext cx="390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</a:p>
      </xdr:txBody>
    </xdr:sp>
    <xdr:clientData/>
  </xdr:twoCellAnchor>
  <xdr:twoCellAnchor>
    <xdr:from>
      <xdr:col>6</xdr:col>
      <xdr:colOff>419100</xdr:colOff>
      <xdr:row>7</xdr:row>
      <xdr:rowOff>114300</xdr:rowOff>
    </xdr:from>
    <xdr:to>
      <xdr:col>9</xdr:col>
      <xdr:colOff>742950</xdr:colOff>
      <xdr:row>11</xdr:row>
      <xdr:rowOff>133350</xdr:rowOff>
    </xdr:to>
    <xdr:sp>
      <xdr:nvSpPr>
        <xdr:cNvPr id="7" name="Straight Connector 36"/>
        <xdr:cNvSpPr>
          <a:spLocks/>
        </xdr:cNvSpPr>
      </xdr:nvSpPr>
      <xdr:spPr>
        <a:xfrm flipH="1">
          <a:off x="3981450" y="1504950"/>
          <a:ext cx="2657475" cy="790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12</xdr:row>
      <xdr:rowOff>0</xdr:rowOff>
    </xdr:from>
    <xdr:to>
      <xdr:col>8</xdr:col>
      <xdr:colOff>409575</xdr:colOff>
      <xdr:row>14</xdr:row>
      <xdr:rowOff>180975</xdr:rowOff>
    </xdr:to>
    <xdr:sp>
      <xdr:nvSpPr>
        <xdr:cNvPr id="8" name="Straight Arrow Connector 39"/>
        <xdr:cNvSpPr>
          <a:spLocks/>
        </xdr:cNvSpPr>
      </xdr:nvSpPr>
      <xdr:spPr>
        <a:xfrm flipH="1">
          <a:off x="5543550" y="2362200"/>
          <a:ext cx="0" cy="504825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12</xdr:row>
      <xdr:rowOff>38100</xdr:rowOff>
    </xdr:from>
    <xdr:to>
      <xdr:col>9</xdr:col>
      <xdr:colOff>295275</xdr:colOff>
      <xdr:row>13</xdr:row>
      <xdr:rowOff>133350</xdr:rowOff>
    </xdr:to>
    <xdr:sp>
      <xdr:nvSpPr>
        <xdr:cNvPr id="9" name="TextBox 40"/>
        <xdr:cNvSpPr txBox="1">
          <a:spLocks noChangeArrowheads="1"/>
        </xdr:cNvSpPr>
      </xdr:nvSpPr>
      <xdr:spPr>
        <a:xfrm>
          <a:off x="5610225" y="2400300"/>
          <a:ext cx="5810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w_extr</a:t>
          </a:r>
        </a:p>
      </xdr:txBody>
    </xdr:sp>
    <xdr:clientData/>
  </xdr:twoCellAnchor>
  <xdr:twoCellAnchor>
    <xdr:from>
      <xdr:col>12</xdr:col>
      <xdr:colOff>142875</xdr:colOff>
      <xdr:row>55</xdr:row>
      <xdr:rowOff>19050</xdr:rowOff>
    </xdr:from>
    <xdr:to>
      <xdr:col>15</xdr:col>
      <xdr:colOff>19050</xdr:colOff>
      <xdr:row>63</xdr:row>
      <xdr:rowOff>142875</xdr:rowOff>
    </xdr:to>
    <xdr:grpSp>
      <xdr:nvGrpSpPr>
        <xdr:cNvPr id="10" name="36 Grupo"/>
        <xdr:cNvGrpSpPr>
          <a:grpSpLocks/>
        </xdr:cNvGrpSpPr>
      </xdr:nvGrpSpPr>
      <xdr:grpSpPr>
        <a:xfrm>
          <a:off x="8477250" y="10944225"/>
          <a:ext cx="2209800" cy="2028825"/>
          <a:chOff x="8885515" y="10871199"/>
          <a:chExt cx="2332989" cy="1835214"/>
        </a:xfrm>
        <a:solidFill>
          <a:srgbClr val="FFFFFF"/>
        </a:solidFill>
      </xdr:grpSpPr>
      <xdr:sp>
        <xdr:nvSpPr>
          <xdr:cNvPr id="11" name="1 Forma libre"/>
          <xdr:cNvSpPr>
            <a:spLocks/>
          </xdr:cNvSpPr>
        </xdr:nvSpPr>
        <xdr:spPr>
          <a:xfrm>
            <a:off x="8885515" y="11033615"/>
            <a:ext cx="2332989" cy="1432385"/>
          </a:xfrm>
          <a:custGeom>
            <a:pathLst>
              <a:path h="1958975" w="4124325">
                <a:moveTo>
                  <a:pt x="0" y="1958975"/>
                </a:moveTo>
                <a:cubicBezTo>
                  <a:pt x="142875" y="1862931"/>
                  <a:pt x="285750" y="1766888"/>
                  <a:pt x="400050" y="1663700"/>
                </a:cubicBezTo>
                <a:cubicBezTo>
                  <a:pt x="514350" y="1560513"/>
                  <a:pt x="573088" y="1490662"/>
                  <a:pt x="685800" y="1339850"/>
                </a:cubicBezTo>
                <a:cubicBezTo>
                  <a:pt x="798512" y="1189038"/>
                  <a:pt x="984250" y="925512"/>
                  <a:pt x="1076325" y="758825"/>
                </a:cubicBezTo>
                <a:cubicBezTo>
                  <a:pt x="1168400" y="592138"/>
                  <a:pt x="1165225" y="457200"/>
                  <a:pt x="1238250" y="339725"/>
                </a:cubicBezTo>
                <a:cubicBezTo>
                  <a:pt x="1311275" y="222250"/>
                  <a:pt x="1393825" y="92075"/>
                  <a:pt x="1514475" y="53975"/>
                </a:cubicBezTo>
                <a:cubicBezTo>
                  <a:pt x="1635125" y="15875"/>
                  <a:pt x="1801813" y="0"/>
                  <a:pt x="1962150" y="111125"/>
                </a:cubicBezTo>
                <a:cubicBezTo>
                  <a:pt x="2122487" y="222250"/>
                  <a:pt x="2300287" y="517525"/>
                  <a:pt x="2476500" y="720725"/>
                </a:cubicBezTo>
                <a:cubicBezTo>
                  <a:pt x="2652713" y="923925"/>
                  <a:pt x="2744788" y="1157288"/>
                  <a:pt x="3019425" y="1330325"/>
                </a:cubicBezTo>
                <a:cubicBezTo>
                  <a:pt x="3294062" y="1503362"/>
                  <a:pt x="4124325" y="1758950"/>
                  <a:pt x="4124325" y="1758950"/>
                </a:cubicBezTo>
              </a:path>
            </a:pathLst>
          </a:cu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3 Conector recto"/>
          <xdr:cNvSpPr>
            <a:spLocks/>
          </xdr:cNvSpPr>
        </xdr:nvSpPr>
        <xdr:spPr>
          <a:xfrm flipV="1">
            <a:off x="9002748" y="12203106"/>
            <a:ext cx="920947" cy="7800"/>
          </a:xfrm>
          <a:prstGeom prst="line">
            <a:avLst/>
          </a:prstGeom>
          <a:noFill/>
          <a:ln w="1905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4 Conector recto de flecha"/>
          <xdr:cNvSpPr>
            <a:spLocks/>
          </xdr:cNvSpPr>
        </xdr:nvSpPr>
        <xdr:spPr>
          <a:xfrm rot="16200000" flipV="1">
            <a:off x="9017912" y="10871199"/>
            <a:ext cx="0" cy="1835214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5 Conector recto de flecha"/>
          <xdr:cNvSpPr>
            <a:spLocks/>
          </xdr:cNvSpPr>
        </xdr:nvSpPr>
        <xdr:spPr>
          <a:xfrm>
            <a:off x="8994582" y="12675214"/>
            <a:ext cx="2028534" cy="0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9 Elipse"/>
          <xdr:cNvSpPr>
            <a:spLocks/>
          </xdr:cNvSpPr>
        </xdr:nvSpPr>
        <xdr:spPr>
          <a:xfrm>
            <a:off x="9127563" y="12195306"/>
            <a:ext cx="31495" cy="54139"/>
          </a:xfrm>
          <a:prstGeom prst="ellipse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10 Conector recto"/>
          <xdr:cNvSpPr>
            <a:spLocks/>
          </xdr:cNvSpPr>
        </xdr:nvSpPr>
        <xdr:spPr>
          <a:xfrm flipH="1" flipV="1">
            <a:off x="9517755" y="11482784"/>
            <a:ext cx="702230" cy="780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11 CuadroTexto"/>
          <xdr:cNvSpPr txBox="1">
            <a:spLocks noChangeArrowheads="1"/>
          </xdr:cNvSpPr>
        </xdr:nvSpPr>
        <xdr:spPr>
          <a:xfrm>
            <a:off x="9174222" y="12272844"/>
            <a:ext cx="187222" cy="201415"/>
          </a:xfrm>
          <a:prstGeom prst="rect">
            <a:avLst/>
          </a:prstGeom>
          <a:solidFill>
            <a:srgbClr val="E6E0EC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18" name="12 CuadroTexto"/>
          <xdr:cNvSpPr txBox="1">
            <a:spLocks noChangeArrowheads="1"/>
          </xdr:cNvSpPr>
        </xdr:nvSpPr>
        <xdr:spPr>
          <a:xfrm>
            <a:off x="10610177" y="11777336"/>
            <a:ext cx="218718" cy="224355"/>
          </a:xfrm>
          <a:prstGeom prst="rect">
            <a:avLst/>
          </a:prstGeom>
          <a:solidFill>
            <a:srgbClr val="E6E0EC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</a:p>
        </xdr:txBody>
      </xdr:sp>
      <xdr:sp>
        <xdr:nvSpPr>
          <xdr:cNvPr id="19" name="13 CuadroTexto"/>
          <xdr:cNvSpPr txBox="1">
            <a:spLocks noChangeArrowheads="1"/>
          </xdr:cNvSpPr>
        </xdr:nvSpPr>
        <xdr:spPr>
          <a:xfrm>
            <a:off x="10368130" y="11289169"/>
            <a:ext cx="257212" cy="278953"/>
          </a:xfrm>
          <a:prstGeom prst="rect">
            <a:avLst/>
          </a:prstGeom>
          <a:solidFill>
            <a:srgbClr val="E6E0EC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20" name="14 CuadroTexto"/>
          <xdr:cNvSpPr txBox="1">
            <a:spLocks noChangeArrowheads="1"/>
          </xdr:cNvSpPr>
        </xdr:nvSpPr>
        <xdr:spPr>
          <a:xfrm>
            <a:off x="9252378" y="11328167"/>
            <a:ext cx="226300" cy="255554"/>
          </a:xfrm>
          <a:prstGeom prst="rect">
            <a:avLst/>
          </a:prstGeom>
          <a:solidFill>
            <a:srgbClr val="E6E0EC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4</a:t>
            </a:r>
          </a:p>
        </xdr:txBody>
      </xdr:sp>
      <xdr:sp>
        <xdr:nvSpPr>
          <xdr:cNvPr id="21" name="15 Conector recto de flecha"/>
          <xdr:cNvSpPr>
            <a:spLocks/>
          </xdr:cNvSpPr>
        </xdr:nvSpPr>
        <xdr:spPr>
          <a:xfrm rot="5400000" flipH="1" flipV="1">
            <a:off x="9174806" y="12055830"/>
            <a:ext cx="108484" cy="93596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16 Conector recto de flecha"/>
          <xdr:cNvSpPr>
            <a:spLocks/>
          </xdr:cNvSpPr>
        </xdr:nvSpPr>
        <xdr:spPr>
          <a:xfrm rot="10800000">
            <a:off x="9868870" y="11482784"/>
            <a:ext cx="179640" cy="0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17 CuadroTexto"/>
          <xdr:cNvSpPr txBox="1">
            <a:spLocks noChangeArrowheads="1"/>
          </xdr:cNvSpPr>
        </xdr:nvSpPr>
        <xdr:spPr>
          <a:xfrm>
            <a:off x="9104233" y="10886798"/>
            <a:ext cx="218718" cy="232155"/>
          </a:xfrm>
          <a:prstGeom prst="rect">
            <a:avLst/>
          </a:prstGeom>
          <a:solidFill>
            <a:srgbClr val="E6E0EC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</a:t>
            </a:r>
          </a:p>
        </xdr:txBody>
      </xdr:sp>
      <xdr:sp>
        <xdr:nvSpPr>
          <xdr:cNvPr id="24" name="18 CuadroTexto"/>
          <xdr:cNvSpPr txBox="1">
            <a:spLocks noChangeArrowheads="1"/>
          </xdr:cNvSpPr>
        </xdr:nvSpPr>
        <xdr:spPr>
          <a:xfrm>
            <a:off x="10687749" y="12450859"/>
            <a:ext cx="202970" cy="201415"/>
          </a:xfrm>
          <a:prstGeom prst="rect">
            <a:avLst/>
          </a:prstGeom>
          <a:solidFill>
            <a:srgbClr val="E6E0EC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25" name="30 Elipse"/>
          <xdr:cNvSpPr>
            <a:spLocks/>
          </xdr:cNvSpPr>
        </xdr:nvSpPr>
        <xdr:spPr>
          <a:xfrm>
            <a:off x="9509590" y="11452044"/>
            <a:ext cx="54825" cy="46339"/>
          </a:xfrm>
          <a:prstGeom prst="ellipse">
            <a:avLst/>
          </a:prstGeom>
          <a:noFill/>
          <a:ln w="63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31 Elipse"/>
          <xdr:cNvSpPr>
            <a:spLocks/>
          </xdr:cNvSpPr>
        </xdr:nvSpPr>
        <xdr:spPr>
          <a:xfrm>
            <a:off x="10219985" y="11452044"/>
            <a:ext cx="46660" cy="54139"/>
          </a:xfrm>
          <a:prstGeom prst="ellipse">
            <a:avLst/>
          </a:prstGeom>
          <a:noFill/>
          <a:ln w="63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32 Elipse"/>
          <xdr:cNvSpPr>
            <a:spLocks/>
          </xdr:cNvSpPr>
        </xdr:nvSpPr>
        <xdr:spPr>
          <a:xfrm>
            <a:off x="10438119" y="11847074"/>
            <a:ext cx="54825" cy="54139"/>
          </a:xfrm>
          <a:prstGeom prst="ellipse">
            <a:avLst/>
          </a:prstGeom>
          <a:noFill/>
          <a:ln w="63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33 Elipse"/>
          <xdr:cNvSpPr>
            <a:spLocks/>
          </xdr:cNvSpPr>
        </xdr:nvSpPr>
        <xdr:spPr>
          <a:xfrm>
            <a:off x="9338115" y="11831475"/>
            <a:ext cx="46660" cy="46339"/>
          </a:xfrm>
          <a:prstGeom prst="ellipse">
            <a:avLst/>
          </a:prstGeom>
          <a:noFill/>
          <a:ln w="63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34 Forma libre"/>
          <xdr:cNvSpPr>
            <a:spLocks/>
          </xdr:cNvSpPr>
        </xdr:nvSpPr>
        <xdr:spPr>
          <a:xfrm>
            <a:off x="9142727" y="11452044"/>
            <a:ext cx="1787070" cy="751061"/>
          </a:xfrm>
          <a:custGeom>
            <a:pathLst>
              <a:path h="755650" w="1784350">
                <a:moveTo>
                  <a:pt x="0" y="755650"/>
                </a:moveTo>
                <a:lnTo>
                  <a:pt x="222250" y="419100"/>
                </a:lnTo>
                <a:lnTo>
                  <a:pt x="1339850" y="419100"/>
                </a:lnTo>
                <a:lnTo>
                  <a:pt x="1771650" y="0"/>
                </a:lnTo>
                <a:lnTo>
                  <a:pt x="1784350" y="0"/>
                </a:lnTo>
              </a:path>
            </a:pathLst>
          </a:custGeom>
          <a:noFill/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3</xdr:row>
      <xdr:rowOff>161925</xdr:rowOff>
    </xdr:from>
    <xdr:to>
      <xdr:col>5</xdr:col>
      <xdr:colOff>361950</xdr:colOff>
      <xdr:row>10</xdr:row>
      <xdr:rowOff>19050</xdr:rowOff>
    </xdr:to>
    <xdr:sp>
      <xdr:nvSpPr>
        <xdr:cNvPr id="30" name="Rectangle 37"/>
        <xdr:cNvSpPr>
          <a:spLocks/>
        </xdr:cNvSpPr>
      </xdr:nvSpPr>
      <xdr:spPr>
        <a:xfrm>
          <a:off x="495300" y="762000"/>
          <a:ext cx="2628900" cy="1228725"/>
        </a:xfrm>
        <a:prstGeom prst="rect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6</xdr:row>
      <xdr:rowOff>19050</xdr:rowOff>
    </xdr:from>
    <xdr:to>
      <xdr:col>7</xdr:col>
      <xdr:colOff>628650</xdr:colOff>
      <xdr:row>7</xdr:row>
      <xdr:rowOff>123825</xdr:rowOff>
    </xdr:to>
    <xdr:sp>
      <xdr:nvSpPr>
        <xdr:cNvPr id="31" name="Straight Arrow Connector 41"/>
        <xdr:cNvSpPr>
          <a:spLocks/>
        </xdr:cNvSpPr>
      </xdr:nvSpPr>
      <xdr:spPr>
        <a:xfrm flipV="1">
          <a:off x="4162425" y="1209675"/>
          <a:ext cx="838200" cy="304800"/>
        </a:xfrm>
        <a:prstGeom prst="straightConnector1">
          <a:avLst/>
        </a:prstGeom>
        <a:noFill/>
        <a:ln w="3810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10</xdr:row>
      <xdr:rowOff>47625</xdr:rowOff>
    </xdr:from>
    <xdr:to>
      <xdr:col>9</xdr:col>
      <xdr:colOff>114300</xdr:colOff>
      <xdr:row>11</xdr:row>
      <xdr:rowOff>171450</xdr:rowOff>
    </xdr:to>
    <xdr:sp>
      <xdr:nvSpPr>
        <xdr:cNvPr id="32" name="Straight Arrow Connector 44"/>
        <xdr:cNvSpPr>
          <a:spLocks/>
        </xdr:cNvSpPr>
      </xdr:nvSpPr>
      <xdr:spPr>
        <a:xfrm flipH="1">
          <a:off x="5543550" y="2019300"/>
          <a:ext cx="466725" cy="314325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8</xdr:row>
      <xdr:rowOff>0</xdr:rowOff>
    </xdr:from>
    <xdr:to>
      <xdr:col>10</xdr:col>
      <xdr:colOff>9525</xdr:colOff>
      <xdr:row>10</xdr:row>
      <xdr:rowOff>171450</xdr:rowOff>
    </xdr:to>
    <xdr:sp>
      <xdr:nvSpPr>
        <xdr:cNvPr id="33" name="Straight Arrow Connector 47"/>
        <xdr:cNvSpPr>
          <a:spLocks/>
        </xdr:cNvSpPr>
      </xdr:nvSpPr>
      <xdr:spPr>
        <a:xfrm>
          <a:off x="3552825" y="1590675"/>
          <a:ext cx="3114675" cy="552450"/>
        </a:xfrm>
        <a:prstGeom prst="straightConnector1">
          <a:avLst/>
        </a:prstGeom>
        <a:noFill/>
        <a:ln w="9525" cmpd="sng">
          <a:solidFill>
            <a:srgbClr val="0070C0"/>
          </a:solidFill>
          <a:prstDash val="lg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11</xdr:row>
      <xdr:rowOff>76200</xdr:rowOff>
    </xdr:from>
    <xdr:to>
      <xdr:col>4</xdr:col>
      <xdr:colOff>123825</xdr:colOff>
      <xdr:row>11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171700" y="1885950"/>
          <a:ext cx="1000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10</xdr:row>
      <xdr:rowOff>57150</xdr:rowOff>
    </xdr:from>
    <xdr:to>
      <xdr:col>17</xdr:col>
      <xdr:colOff>152400</xdr:colOff>
      <xdr:row>24</xdr:row>
      <xdr:rowOff>114300</xdr:rowOff>
    </xdr:to>
    <xdr:grpSp>
      <xdr:nvGrpSpPr>
        <xdr:cNvPr id="1" name="Grupo 46"/>
        <xdr:cNvGrpSpPr>
          <a:grpSpLocks/>
        </xdr:cNvGrpSpPr>
      </xdr:nvGrpSpPr>
      <xdr:grpSpPr>
        <a:xfrm>
          <a:off x="5810250" y="1866900"/>
          <a:ext cx="5743575" cy="2628900"/>
          <a:chOff x="5800724" y="1962150"/>
          <a:chExt cx="5715001" cy="2676525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 flipV="1">
            <a:off x="6029324" y="2029063"/>
            <a:ext cx="0" cy="26096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 flipV="1">
            <a:off x="5800724" y="4524254"/>
            <a:ext cx="5076350" cy="187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6553675" y="1962150"/>
            <a:ext cx="4324827" cy="2267017"/>
          </a:xfrm>
          <a:custGeom>
            <a:pathLst>
              <a:path h="235" w="454">
                <a:moveTo>
                  <a:pt x="0" y="235"/>
                </a:moveTo>
                <a:cubicBezTo>
                  <a:pt x="35" y="205"/>
                  <a:pt x="71" y="176"/>
                  <a:pt x="101" y="140"/>
                </a:cubicBezTo>
                <a:cubicBezTo>
                  <a:pt x="131" y="104"/>
                  <a:pt x="160" y="38"/>
                  <a:pt x="182" y="19"/>
                </a:cubicBezTo>
                <a:cubicBezTo>
                  <a:pt x="204" y="0"/>
                  <a:pt x="216" y="8"/>
                  <a:pt x="236" y="25"/>
                </a:cubicBezTo>
                <a:cubicBezTo>
                  <a:pt x="256" y="42"/>
                  <a:pt x="274" y="91"/>
                  <a:pt x="301" y="119"/>
                </a:cubicBezTo>
                <a:cubicBezTo>
                  <a:pt x="328" y="147"/>
                  <a:pt x="376" y="178"/>
                  <a:pt x="401" y="193"/>
                </a:cubicBezTo>
                <a:cubicBezTo>
                  <a:pt x="426" y="208"/>
                  <a:pt x="440" y="210"/>
                  <a:pt x="454" y="21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7"/>
          <xdr:cNvSpPr>
            <a:spLocks/>
          </xdr:cNvSpPr>
        </xdr:nvSpPr>
        <xdr:spPr>
          <a:xfrm>
            <a:off x="8496776" y="2038431"/>
            <a:ext cx="2018824" cy="2209471"/>
          </a:xfrm>
          <a:custGeom>
            <a:pathLst>
              <a:path h="218" w="216">
                <a:moveTo>
                  <a:pt x="0" y="0"/>
                </a:moveTo>
                <a:cubicBezTo>
                  <a:pt x="9" y="7"/>
                  <a:pt x="18" y="15"/>
                  <a:pt x="28" y="32"/>
                </a:cubicBezTo>
                <a:cubicBezTo>
                  <a:pt x="38" y="49"/>
                  <a:pt x="47" y="79"/>
                  <a:pt x="62" y="100"/>
                </a:cubicBezTo>
                <a:cubicBezTo>
                  <a:pt x="77" y="121"/>
                  <a:pt x="92" y="137"/>
                  <a:pt x="118" y="157"/>
                </a:cubicBezTo>
                <a:cubicBezTo>
                  <a:pt x="144" y="177"/>
                  <a:pt x="180" y="197"/>
                  <a:pt x="216" y="218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8"/>
          <xdr:cNvSpPr txBox="1">
            <a:spLocks noChangeArrowheads="1"/>
          </xdr:cNvSpPr>
        </xdr:nvSpPr>
        <xdr:spPr>
          <a:xfrm>
            <a:off x="9858375" y="2650686"/>
            <a:ext cx="250031" cy="1987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</a:t>
            </a:r>
          </a:p>
        </xdr:txBody>
      </xdr:sp>
      <xdr:sp>
        <xdr:nvSpPr>
          <xdr:cNvPr id="7" name="Line 9"/>
          <xdr:cNvSpPr>
            <a:spLocks/>
          </xdr:cNvSpPr>
        </xdr:nvSpPr>
        <xdr:spPr>
          <a:xfrm flipH="1">
            <a:off x="9172575" y="2838712"/>
            <a:ext cx="180023" cy="3599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10"/>
          <xdr:cNvSpPr txBox="1">
            <a:spLocks noChangeArrowheads="1"/>
          </xdr:cNvSpPr>
        </xdr:nvSpPr>
        <xdr:spPr>
          <a:xfrm>
            <a:off x="8679656" y="3246882"/>
            <a:ext cx="294323" cy="1987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bar</a:t>
            </a:r>
          </a:p>
        </xdr:txBody>
      </xdr:sp>
      <xdr:sp>
        <xdr:nvSpPr>
          <xdr:cNvPr id="9" name="Line 15"/>
          <xdr:cNvSpPr>
            <a:spLocks/>
          </xdr:cNvSpPr>
        </xdr:nvSpPr>
        <xdr:spPr>
          <a:xfrm flipH="1">
            <a:off x="6000749" y="3438254"/>
            <a:ext cx="4067652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6"/>
          <xdr:cNvSpPr>
            <a:spLocks/>
          </xdr:cNvSpPr>
        </xdr:nvSpPr>
        <xdr:spPr>
          <a:xfrm>
            <a:off x="6400799" y="3438254"/>
            <a:ext cx="1000125" cy="600211"/>
          </a:xfrm>
          <a:custGeom>
            <a:pathLst>
              <a:path h="63" w="105">
                <a:moveTo>
                  <a:pt x="0" y="63"/>
                </a:moveTo>
                <a:cubicBezTo>
                  <a:pt x="30" y="46"/>
                  <a:pt x="61" y="29"/>
                  <a:pt x="78" y="19"/>
                </a:cubicBezTo>
                <a:cubicBezTo>
                  <a:pt x="95" y="9"/>
                  <a:pt x="100" y="4"/>
                  <a:pt x="105" y="0"/>
                </a:cubicBezTo>
              </a:path>
            </a:pathLst>
          </a:custGeom>
          <a:noFill/>
          <a:ln w="127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7"/>
          <xdr:cNvSpPr>
            <a:spLocks/>
          </xdr:cNvSpPr>
        </xdr:nvSpPr>
        <xdr:spPr>
          <a:xfrm>
            <a:off x="9811226" y="2352923"/>
            <a:ext cx="1704499" cy="1086000"/>
          </a:xfrm>
          <a:custGeom>
            <a:pathLst>
              <a:path h="114" w="179">
                <a:moveTo>
                  <a:pt x="0" y="114"/>
                </a:moveTo>
                <a:cubicBezTo>
                  <a:pt x="22" y="109"/>
                  <a:pt x="45" y="105"/>
                  <a:pt x="70" y="91"/>
                </a:cubicBezTo>
                <a:cubicBezTo>
                  <a:pt x="95" y="77"/>
                  <a:pt x="132" y="46"/>
                  <a:pt x="150" y="31"/>
                </a:cubicBezTo>
                <a:cubicBezTo>
                  <a:pt x="168" y="16"/>
                  <a:pt x="174" y="5"/>
                  <a:pt x="179" y="0"/>
                </a:cubicBezTo>
              </a:path>
            </a:pathLst>
          </a:custGeom>
          <a:noFill/>
          <a:ln w="127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9"/>
          <xdr:cNvSpPr txBox="1">
            <a:spLocks noChangeArrowheads="1"/>
          </xdr:cNvSpPr>
        </xdr:nvSpPr>
        <xdr:spPr>
          <a:xfrm>
            <a:off x="6449377" y="3269632"/>
            <a:ext cx="235744" cy="20676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ºC</a:t>
            </a:r>
          </a:p>
        </xdr:txBody>
      </xdr:sp>
      <xdr:sp>
        <xdr:nvSpPr>
          <xdr:cNvPr id="13" name="Line 20"/>
          <xdr:cNvSpPr>
            <a:spLocks/>
          </xdr:cNvSpPr>
        </xdr:nvSpPr>
        <xdr:spPr>
          <a:xfrm>
            <a:off x="9391173" y="3467026"/>
            <a:ext cx="0" cy="1047860"/>
          </a:xfrm>
          <a:prstGeom prst="line">
            <a:avLst/>
          </a:prstGeom>
          <a:noFill/>
          <a:ln w="127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23"/>
          <xdr:cNvSpPr>
            <a:spLocks/>
          </xdr:cNvSpPr>
        </xdr:nvSpPr>
        <xdr:spPr>
          <a:xfrm>
            <a:off x="10677049" y="3772150"/>
            <a:ext cx="675799" cy="209438"/>
          </a:xfrm>
          <a:custGeom>
            <a:pathLst>
              <a:path h="35" w="107">
                <a:moveTo>
                  <a:pt x="0" y="35"/>
                </a:moveTo>
                <a:cubicBezTo>
                  <a:pt x="23" y="30"/>
                  <a:pt x="47" y="26"/>
                  <a:pt x="65" y="20"/>
                </a:cubicBezTo>
                <a:cubicBezTo>
                  <a:pt x="83" y="14"/>
                  <a:pt x="95" y="7"/>
                  <a:pt x="107" y="0"/>
                </a:cubicBezTo>
              </a:path>
            </a:pathLst>
          </a:custGeom>
          <a:noFill/>
          <a:ln w="127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24"/>
          <xdr:cNvSpPr>
            <a:spLocks/>
          </xdr:cNvSpPr>
        </xdr:nvSpPr>
        <xdr:spPr>
          <a:xfrm>
            <a:off x="6486524" y="3972220"/>
            <a:ext cx="361474" cy="247579"/>
          </a:xfrm>
          <a:custGeom>
            <a:pathLst>
              <a:path h="33" w="61">
                <a:moveTo>
                  <a:pt x="61" y="0"/>
                </a:moveTo>
                <a:cubicBezTo>
                  <a:pt x="61" y="0"/>
                  <a:pt x="30" y="16"/>
                  <a:pt x="0" y="33"/>
                </a:cubicBezTo>
              </a:path>
            </a:pathLst>
          </a:custGeom>
          <a:noFill/>
          <a:ln w="127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25"/>
          <xdr:cNvSpPr txBox="1">
            <a:spLocks noChangeArrowheads="1"/>
          </xdr:cNvSpPr>
        </xdr:nvSpPr>
        <xdr:spPr>
          <a:xfrm>
            <a:off x="8679656" y="3782187"/>
            <a:ext cx="294323" cy="1987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bar</a:t>
            </a:r>
          </a:p>
        </xdr:txBody>
      </xdr:sp>
      <xdr:sp>
        <xdr:nvSpPr>
          <xdr:cNvPr id="17" name="Oval 28"/>
          <xdr:cNvSpPr>
            <a:spLocks/>
          </xdr:cNvSpPr>
        </xdr:nvSpPr>
        <xdr:spPr>
          <a:xfrm>
            <a:off x="9354026" y="3400113"/>
            <a:ext cx="75724" cy="7628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9"/>
          <xdr:cNvSpPr>
            <a:spLocks/>
          </xdr:cNvSpPr>
        </xdr:nvSpPr>
        <xdr:spPr>
          <a:xfrm flipV="1">
            <a:off x="6857999" y="3972220"/>
            <a:ext cx="3816192" cy="0"/>
          </a:xfrm>
          <a:prstGeom prst="line">
            <a:avLst/>
          </a:prstGeom>
          <a:noFill/>
          <a:ln w="127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 Box 31"/>
          <xdr:cNvSpPr txBox="1">
            <a:spLocks noChangeArrowheads="1"/>
          </xdr:cNvSpPr>
        </xdr:nvSpPr>
        <xdr:spPr>
          <a:xfrm>
            <a:off x="9174003" y="4286712"/>
            <a:ext cx="191453" cy="1987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1000" b="0" i="0" u="none" baseline="-25000">
                <a:solidFill>
                  <a:srgbClr val="FF00FF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20" name="Text Box 32"/>
          <xdr:cNvSpPr txBox="1">
            <a:spLocks noChangeArrowheads="1"/>
          </xdr:cNvSpPr>
        </xdr:nvSpPr>
        <xdr:spPr>
          <a:xfrm>
            <a:off x="10285571" y="4302102"/>
            <a:ext cx="170021" cy="2214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1000" b="0" i="0" u="none" baseline="-2500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21" name="Line 30"/>
          <xdr:cNvSpPr>
            <a:spLocks/>
          </xdr:cNvSpPr>
        </xdr:nvSpPr>
        <xdr:spPr>
          <a:xfrm>
            <a:off x="10239851" y="3981588"/>
            <a:ext cx="0" cy="539989"/>
          </a:xfrm>
          <a:prstGeom prst="line">
            <a:avLst/>
          </a:prstGeom>
          <a:noFill/>
          <a:ln w="127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33"/>
          <xdr:cNvSpPr txBox="1">
            <a:spLocks noChangeArrowheads="1"/>
          </xdr:cNvSpPr>
        </xdr:nvSpPr>
        <xdr:spPr>
          <a:xfrm>
            <a:off x="10822781" y="3093651"/>
            <a:ext cx="597218" cy="2295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h = cons</a:t>
            </a:r>
            <a:r>
              <a:rPr lang="en-US" cap="none" sz="1000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t</a:t>
            </a:r>
          </a:p>
        </xdr:txBody>
      </xdr:sp>
      <xdr:sp>
        <xdr:nvSpPr>
          <xdr:cNvPr id="23" name="Line 34"/>
          <xdr:cNvSpPr>
            <a:spLocks/>
          </xdr:cNvSpPr>
        </xdr:nvSpPr>
        <xdr:spPr>
          <a:xfrm flipH="1">
            <a:off x="9896951" y="3248220"/>
            <a:ext cx="895826" cy="514562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9"/>
          <xdr:cNvSpPr>
            <a:spLocks/>
          </xdr:cNvSpPr>
        </xdr:nvSpPr>
        <xdr:spPr>
          <a:xfrm flipV="1">
            <a:off x="7362348" y="3428886"/>
            <a:ext cx="2411730" cy="9368"/>
          </a:xfrm>
          <a:prstGeom prst="line">
            <a:avLst/>
          </a:prstGeom>
          <a:noFill/>
          <a:ln w="127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Oval 28"/>
          <xdr:cNvSpPr>
            <a:spLocks/>
          </xdr:cNvSpPr>
        </xdr:nvSpPr>
        <xdr:spPr>
          <a:xfrm>
            <a:off x="9344025" y="4486113"/>
            <a:ext cx="75724" cy="7628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Oval 28"/>
          <xdr:cNvSpPr>
            <a:spLocks/>
          </xdr:cNvSpPr>
        </xdr:nvSpPr>
        <xdr:spPr>
          <a:xfrm>
            <a:off x="10211276" y="4495481"/>
            <a:ext cx="75724" cy="7628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CuadroTexto 36"/>
          <xdr:cNvSpPr txBox="1">
            <a:spLocks noChangeArrowheads="1"/>
          </xdr:cNvSpPr>
        </xdr:nvSpPr>
        <xdr:spPr>
          <a:xfrm>
            <a:off x="9166860" y="3400113"/>
            <a:ext cx="177165" cy="2830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0000"/>
                </a:solidFill>
              </a:rPr>
              <a:t>1</a:t>
            </a:r>
          </a:p>
        </xdr:txBody>
      </xdr:sp>
      <xdr:sp>
        <xdr:nvSpPr>
          <xdr:cNvPr id="28" name="Forma libre 40"/>
          <xdr:cNvSpPr>
            <a:spLocks/>
          </xdr:cNvSpPr>
        </xdr:nvSpPr>
        <xdr:spPr>
          <a:xfrm>
            <a:off x="9402603" y="3438254"/>
            <a:ext cx="854393" cy="542665"/>
          </a:xfrm>
          <a:custGeom>
            <a:pathLst>
              <a:path h="552450" w="857250">
                <a:moveTo>
                  <a:pt x="0" y="0"/>
                </a:moveTo>
                <a:cubicBezTo>
                  <a:pt x="109537" y="82550"/>
                  <a:pt x="219075" y="165100"/>
                  <a:pt x="361950" y="257175"/>
                </a:cubicBezTo>
                <a:cubicBezTo>
                  <a:pt x="504825" y="349250"/>
                  <a:pt x="681037" y="450850"/>
                  <a:pt x="857250" y="552450"/>
                </a:cubicBezTo>
              </a:path>
            </a:pathLst>
          </a:custGeom>
          <a:noFill/>
          <a:ln w="2540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CuadroTexto 41"/>
          <xdr:cNvSpPr txBox="1">
            <a:spLocks noChangeArrowheads="1"/>
          </xdr:cNvSpPr>
        </xdr:nvSpPr>
        <xdr:spPr>
          <a:xfrm>
            <a:off x="10256996" y="3911998"/>
            <a:ext cx="184309" cy="3138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0000"/>
                </a:solidFill>
              </a:rPr>
              <a:t>2</a:t>
            </a:r>
          </a:p>
        </xdr:txBody>
      </xdr:sp>
      <xdr:sp>
        <xdr:nvSpPr>
          <xdr:cNvPr id="30" name="Line 15"/>
          <xdr:cNvSpPr>
            <a:spLocks/>
          </xdr:cNvSpPr>
        </xdr:nvSpPr>
        <xdr:spPr>
          <a:xfrm flipH="1">
            <a:off x="6019323" y="3981588"/>
            <a:ext cx="4896327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28"/>
          <xdr:cNvSpPr>
            <a:spLocks/>
          </xdr:cNvSpPr>
        </xdr:nvSpPr>
        <xdr:spPr>
          <a:xfrm>
            <a:off x="10191274" y="3934080"/>
            <a:ext cx="75724" cy="7628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Text Box 19"/>
          <xdr:cNvSpPr txBox="1">
            <a:spLocks noChangeArrowheads="1"/>
          </xdr:cNvSpPr>
        </xdr:nvSpPr>
        <xdr:spPr>
          <a:xfrm>
            <a:off x="6412229" y="3789547"/>
            <a:ext cx="235744" cy="2141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ºC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10</xdr:row>
      <xdr:rowOff>76200</xdr:rowOff>
    </xdr:from>
    <xdr:to>
      <xdr:col>17</xdr:col>
      <xdr:colOff>200025</xdr:colOff>
      <xdr:row>25</xdr:row>
      <xdr:rowOff>76200</xdr:rowOff>
    </xdr:to>
    <xdr:grpSp>
      <xdr:nvGrpSpPr>
        <xdr:cNvPr id="1" name="Group 7"/>
        <xdr:cNvGrpSpPr>
          <a:grpSpLocks/>
        </xdr:cNvGrpSpPr>
      </xdr:nvGrpSpPr>
      <xdr:grpSpPr>
        <a:xfrm>
          <a:off x="5724525" y="1885950"/>
          <a:ext cx="5962650" cy="2962275"/>
          <a:chOff x="5882640" y="1950720"/>
          <a:chExt cx="6131321" cy="2956560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 flipV="1">
            <a:off x="6187673" y="2020938"/>
            <a:ext cx="0" cy="27488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 flipV="1">
            <a:off x="6149352" y="4664842"/>
            <a:ext cx="5723588" cy="199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6737959" y="1950720"/>
            <a:ext cx="4538710" cy="2388161"/>
          </a:xfrm>
          <a:custGeom>
            <a:pathLst>
              <a:path h="235" w="454">
                <a:moveTo>
                  <a:pt x="0" y="235"/>
                </a:moveTo>
                <a:cubicBezTo>
                  <a:pt x="35" y="205"/>
                  <a:pt x="71" y="176"/>
                  <a:pt x="101" y="140"/>
                </a:cubicBezTo>
                <a:cubicBezTo>
                  <a:pt x="131" y="104"/>
                  <a:pt x="160" y="38"/>
                  <a:pt x="182" y="19"/>
                </a:cubicBezTo>
                <a:cubicBezTo>
                  <a:pt x="204" y="0"/>
                  <a:pt x="216" y="8"/>
                  <a:pt x="236" y="25"/>
                </a:cubicBezTo>
                <a:cubicBezTo>
                  <a:pt x="256" y="42"/>
                  <a:pt x="274" y="91"/>
                  <a:pt x="301" y="119"/>
                </a:cubicBezTo>
                <a:cubicBezTo>
                  <a:pt x="328" y="147"/>
                  <a:pt x="376" y="178"/>
                  <a:pt x="401" y="193"/>
                </a:cubicBezTo>
                <a:cubicBezTo>
                  <a:pt x="426" y="208"/>
                  <a:pt x="440" y="210"/>
                  <a:pt x="454" y="21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8"/>
          <xdr:cNvSpPr txBox="1">
            <a:spLocks noChangeArrowheads="1"/>
          </xdr:cNvSpPr>
        </xdr:nvSpPr>
        <xdr:spPr>
          <a:xfrm>
            <a:off x="10237411" y="2903471"/>
            <a:ext cx="262114" cy="20548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ºC
</a:t>
            </a:r>
          </a:p>
        </xdr:txBody>
      </xdr:sp>
      <xdr:sp>
        <xdr:nvSpPr>
          <xdr:cNvPr id="6" name="Text Box 10"/>
          <xdr:cNvSpPr txBox="1">
            <a:spLocks noChangeArrowheads="1"/>
          </xdr:cNvSpPr>
        </xdr:nvSpPr>
        <xdr:spPr>
          <a:xfrm>
            <a:off x="8971293" y="3307042"/>
            <a:ext cx="309632" cy="20548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bar</a:t>
            </a:r>
          </a:p>
        </xdr:txBody>
      </xdr:sp>
      <xdr:sp>
        <xdr:nvSpPr>
          <xdr:cNvPr id="7" name="Line 15"/>
          <xdr:cNvSpPr>
            <a:spLocks/>
          </xdr:cNvSpPr>
        </xdr:nvSpPr>
        <xdr:spPr>
          <a:xfrm flipH="1">
            <a:off x="6158549" y="3505871"/>
            <a:ext cx="4270465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16"/>
          <xdr:cNvSpPr>
            <a:spLocks/>
          </xdr:cNvSpPr>
        </xdr:nvSpPr>
        <xdr:spPr>
          <a:xfrm>
            <a:off x="6578545" y="3505871"/>
            <a:ext cx="1049989" cy="631965"/>
          </a:xfrm>
          <a:custGeom>
            <a:pathLst>
              <a:path h="63" w="105">
                <a:moveTo>
                  <a:pt x="0" y="63"/>
                </a:moveTo>
                <a:cubicBezTo>
                  <a:pt x="30" y="46"/>
                  <a:pt x="61" y="29"/>
                  <a:pt x="78" y="19"/>
                </a:cubicBezTo>
                <a:cubicBezTo>
                  <a:pt x="95" y="9"/>
                  <a:pt x="100" y="4"/>
                  <a:pt x="105" y="0"/>
                </a:cubicBezTo>
              </a:path>
            </a:pathLst>
          </a:custGeom>
          <a:noFill/>
          <a:ln w="127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7"/>
          <xdr:cNvSpPr>
            <a:spLocks/>
          </xdr:cNvSpPr>
        </xdr:nvSpPr>
        <xdr:spPr>
          <a:xfrm>
            <a:off x="10157704" y="2362421"/>
            <a:ext cx="1788813" cy="1143450"/>
          </a:xfrm>
          <a:custGeom>
            <a:pathLst>
              <a:path h="114" w="179">
                <a:moveTo>
                  <a:pt x="0" y="114"/>
                </a:moveTo>
                <a:cubicBezTo>
                  <a:pt x="22" y="109"/>
                  <a:pt x="45" y="105"/>
                  <a:pt x="70" y="91"/>
                </a:cubicBezTo>
                <a:cubicBezTo>
                  <a:pt x="95" y="77"/>
                  <a:pt x="132" y="46"/>
                  <a:pt x="150" y="31"/>
                </a:cubicBezTo>
                <a:cubicBezTo>
                  <a:pt x="168" y="16"/>
                  <a:pt x="174" y="5"/>
                  <a:pt x="179" y="0"/>
                </a:cubicBezTo>
              </a:path>
            </a:pathLst>
          </a:custGeom>
          <a:noFill/>
          <a:ln w="127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 Box 19"/>
          <xdr:cNvSpPr txBox="1">
            <a:spLocks noChangeArrowheads="1"/>
          </xdr:cNvSpPr>
        </xdr:nvSpPr>
        <xdr:spPr>
          <a:xfrm>
            <a:off x="6581611" y="3298911"/>
            <a:ext cx="246786" cy="2210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ºC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1163240" y="3078648"/>
            <a:ext cx="0" cy="1620195"/>
          </a:xfrm>
          <a:prstGeom prst="line">
            <a:avLst/>
          </a:prstGeom>
          <a:noFill/>
          <a:ln w="127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23"/>
          <xdr:cNvSpPr>
            <a:spLocks/>
          </xdr:cNvSpPr>
        </xdr:nvSpPr>
        <xdr:spPr>
          <a:xfrm>
            <a:off x="11066672" y="3856962"/>
            <a:ext cx="709700" cy="221003"/>
          </a:xfrm>
          <a:custGeom>
            <a:pathLst>
              <a:path h="35" w="107">
                <a:moveTo>
                  <a:pt x="0" y="35"/>
                </a:moveTo>
                <a:cubicBezTo>
                  <a:pt x="23" y="30"/>
                  <a:pt x="47" y="26"/>
                  <a:pt x="65" y="20"/>
                </a:cubicBezTo>
                <a:cubicBezTo>
                  <a:pt x="83" y="14"/>
                  <a:pt x="95" y="7"/>
                  <a:pt x="107" y="0"/>
                </a:cubicBezTo>
              </a:path>
            </a:pathLst>
          </a:custGeom>
          <a:noFill/>
          <a:ln w="127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24"/>
          <xdr:cNvSpPr>
            <a:spLocks/>
          </xdr:cNvSpPr>
        </xdr:nvSpPr>
        <xdr:spPr>
          <a:xfrm>
            <a:off x="6667449" y="4067617"/>
            <a:ext cx="380142" cy="260916"/>
          </a:xfrm>
          <a:custGeom>
            <a:pathLst>
              <a:path h="33" w="61">
                <a:moveTo>
                  <a:pt x="61" y="0"/>
                </a:moveTo>
                <a:cubicBezTo>
                  <a:pt x="61" y="0"/>
                  <a:pt x="30" y="16"/>
                  <a:pt x="0" y="33"/>
                </a:cubicBezTo>
              </a:path>
            </a:pathLst>
          </a:custGeom>
          <a:noFill/>
          <a:ln w="127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25"/>
          <xdr:cNvSpPr txBox="1">
            <a:spLocks noChangeArrowheads="1"/>
          </xdr:cNvSpPr>
        </xdr:nvSpPr>
        <xdr:spPr>
          <a:xfrm>
            <a:off x="8971293" y="3863614"/>
            <a:ext cx="309632" cy="2136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bar</a:t>
            </a:r>
          </a:p>
        </xdr:txBody>
      </xdr:sp>
      <xdr:sp>
        <xdr:nvSpPr>
          <xdr:cNvPr id="15" name="Line 29"/>
          <xdr:cNvSpPr>
            <a:spLocks/>
          </xdr:cNvSpPr>
        </xdr:nvSpPr>
        <xdr:spPr>
          <a:xfrm flipV="1">
            <a:off x="7058321" y="4067617"/>
            <a:ext cx="4005285" cy="0"/>
          </a:xfrm>
          <a:prstGeom prst="line">
            <a:avLst/>
          </a:prstGeom>
          <a:noFill/>
          <a:ln w="127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33"/>
          <xdr:cNvSpPr txBox="1">
            <a:spLocks noChangeArrowheads="1"/>
          </xdr:cNvSpPr>
        </xdr:nvSpPr>
        <xdr:spPr>
          <a:xfrm>
            <a:off x="11388566" y="3246432"/>
            <a:ext cx="625395" cy="2365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h = cons</a:t>
            </a:r>
            <a:r>
              <a:rPr lang="en-US" cap="none" sz="1000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t</a:t>
            </a:r>
          </a:p>
        </xdr:txBody>
      </xdr:sp>
      <xdr:sp>
        <xdr:nvSpPr>
          <xdr:cNvPr id="17" name="Line 29"/>
          <xdr:cNvSpPr>
            <a:spLocks/>
          </xdr:cNvSpPr>
        </xdr:nvSpPr>
        <xdr:spPr>
          <a:xfrm flipV="1">
            <a:off x="7625468" y="3488131"/>
            <a:ext cx="2532236" cy="10348"/>
          </a:xfrm>
          <a:prstGeom prst="line">
            <a:avLst/>
          </a:prstGeom>
          <a:noFill/>
          <a:ln w="127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Oval 28"/>
          <xdr:cNvSpPr>
            <a:spLocks/>
          </xdr:cNvSpPr>
        </xdr:nvSpPr>
        <xdr:spPr>
          <a:xfrm>
            <a:off x="11127985" y="4617537"/>
            <a:ext cx="79707" cy="805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28"/>
          <xdr:cNvSpPr>
            <a:spLocks/>
          </xdr:cNvSpPr>
        </xdr:nvSpPr>
        <xdr:spPr>
          <a:xfrm>
            <a:off x="11088132" y="3049821"/>
            <a:ext cx="79707" cy="805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CuadroTexto 27"/>
          <xdr:cNvSpPr txBox="1">
            <a:spLocks noChangeArrowheads="1"/>
          </xdr:cNvSpPr>
        </xdr:nvSpPr>
        <xdr:spPr>
          <a:xfrm>
            <a:off x="10928717" y="2880558"/>
            <a:ext cx="185472" cy="2971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0000"/>
                </a:solidFill>
              </a:rPr>
              <a:t>1</a:t>
            </a:r>
          </a:p>
        </xdr:txBody>
      </xdr:sp>
      <xdr:sp>
        <xdr:nvSpPr>
          <xdr:cNvPr id="21" name="Forma libre 28"/>
          <xdr:cNvSpPr>
            <a:spLocks/>
          </xdr:cNvSpPr>
        </xdr:nvSpPr>
        <xdr:spPr>
          <a:xfrm>
            <a:off x="11131051" y="3070517"/>
            <a:ext cx="603935" cy="769445"/>
          </a:xfrm>
          <a:custGeom>
            <a:pathLst>
              <a:path h="552450" w="857250">
                <a:moveTo>
                  <a:pt x="0" y="0"/>
                </a:moveTo>
                <a:cubicBezTo>
                  <a:pt x="109537" y="82550"/>
                  <a:pt x="219075" y="165100"/>
                  <a:pt x="361950" y="257175"/>
                </a:cubicBezTo>
                <a:cubicBezTo>
                  <a:pt x="504825" y="349250"/>
                  <a:pt x="681037" y="450850"/>
                  <a:pt x="857250" y="552450"/>
                </a:cubicBezTo>
              </a:path>
            </a:pathLst>
          </a:custGeom>
          <a:noFill/>
          <a:ln w="2540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CuadroTexto 29"/>
          <xdr:cNvSpPr txBox="1">
            <a:spLocks noChangeArrowheads="1"/>
          </xdr:cNvSpPr>
        </xdr:nvSpPr>
        <xdr:spPr>
          <a:xfrm>
            <a:off x="11722723" y="3710612"/>
            <a:ext cx="193137" cy="32743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0000"/>
                </a:solidFill>
              </a:rPr>
              <a:t>2</a:t>
            </a:r>
          </a:p>
        </xdr:txBody>
      </xdr:sp>
      <xdr:sp>
        <xdr:nvSpPr>
          <xdr:cNvPr id="23" name="Line 15"/>
          <xdr:cNvSpPr>
            <a:spLocks/>
          </xdr:cNvSpPr>
        </xdr:nvSpPr>
        <xdr:spPr>
          <a:xfrm flipH="1">
            <a:off x="6163148" y="3887267"/>
            <a:ext cx="5544247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Oval 28"/>
          <xdr:cNvSpPr>
            <a:spLocks/>
          </xdr:cNvSpPr>
        </xdr:nvSpPr>
        <xdr:spPr>
          <a:xfrm>
            <a:off x="11699731" y="3806701"/>
            <a:ext cx="79707" cy="805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Text Box 19"/>
          <xdr:cNvSpPr txBox="1">
            <a:spLocks noChangeArrowheads="1"/>
          </xdr:cNvSpPr>
        </xdr:nvSpPr>
        <xdr:spPr>
          <a:xfrm>
            <a:off x="6635260" y="3680308"/>
            <a:ext cx="246786" cy="2210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ºC</a:t>
            </a:r>
          </a:p>
        </xdr:txBody>
      </xdr:sp>
      <xdr:sp>
        <xdr:nvSpPr>
          <xdr:cNvPr id="26" name="Text Box 19"/>
          <xdr:cNvSpPr txBox="1">
            <a:spLocks noChangeArrowheads="1"/>
          </xdr:cNvSpPr>
        </xdr:nvSpPr>
        <xdr:spPr>
          <a:xfrm>
            <a:off x="6759419" y="2887950"/>
            <a:ext cx="243720" cy="2210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ºC</a:t>
            </a:r>
          </a:p>
        </xdr:txBody>
      </xdr:sp>
      <xdr:sp>
        <xdr:nvSpPr>
          <xdr:cNvPr id="27" name="Text Box 31"/>
          <xdr:cNvSpPr txBox="1">
            <a:spLocks noChangeArrowheads="1"/>
          </xdr:cNvSpPr>
        </xdr:nvSpPr>
        <xdr:spPr>
          <a:xfrm>
            <a:off x="9975297" y="4663364"/>
            <a:ext cx="410799" cy="2439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1000" b="0" i="0" u="none" baseline="-25000">
                <a:solidFill>
                  <a:srgbClr val="FF00FF"/>
                </a:solidFill>
                <a:latin typeface="Arial"/>
                <a:ea typeface="Arial"/>
                <a:cs typeface="Arial"/>
              </a:rPr>
              <a:t>1_sat
</a:t>
            </a:r>
          </a:p>
        </xdr:txBody>
      </xdr:sp>
      <xdr:sp>
        <xdr:nvSpPr>
          <xdr:cNvPr id="28" name="Text Box 31"/>
          <xdr:cNvSpPr txBox="1">
            <a:spLocks noChangeArrowheads="1"/>
          </xdr:cNvSpPr>
        </xdr:nvSpPr>
        <xdr:spPr>
          <a:xfrm>
            <a:off x="11201561" y="2674338"/>
            <a:ext cx="197735" cy="2136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1000" b="0" i="0" u="none" baseline="-25000">
                <a:solidFill>
                  <a:srgbClr val="FF00FF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29" name="Text Box 31"/>
          <xdr:cNvSpPr txBox="1">
            <a:spLocks noChangeArrowheads="1"/>
          </xdr:cNvSpPr>
        </xdr:nvSpPr>
        <xdr:spPr>
          <a:xfrm>
            <a:off x="11055942" y="4693669"/>
            <a:ext cx="197735" cy="2136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1000" b="0" i="0" u="none" baseline="-25000">
                <a:solidFill>
                  <a:srgbClr val="FF00FF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30" name="Line 20"/>
          <xdr:cNvSpPr>
            <a:spLocks/>
          </xdr:cNvSpPr>
        </xdr:nvSpPr>
        <xdr:spPr>
          <a:xfrm>
            <a:off x="10096390" y="3512523"/>
            <a:ext cx="0" cy="1181146"/>
          </a:xfrm>
          <a:prstGeom prst="line">
            <a:avLst/>
          </a:prstGeom>
          <a:noFill/>
          <a:ln w="127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31"/>
          <xdr:cNvSpPr txBox="1">
            <a:spLocks noChangeArrowheads="1"/>
          </xdr:cNvSpPr>
        </xdr:nvSpPr>
        <xdr:spPr>
          <a:xfrm>
            <a:off x="11620024" y="4647842"/>
            <a:ext cx="197735" cy="2136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1000" b="0" i="0" u="none" baseline="-25000">
                <a:solidFill>
                  <a:srgbClr val="FF00FF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32" name="Line 30"/>
          <xdr:cNvSpPr>
            <a:spLocks/>
          </xdr:cNvSpPr>
        </xdr:nvSpPr>
        <xdr:spPr>
          <a:xfrm>
            <a:off x="11765642" y="3863614"/>
            <a:ext cx="0" cy="827837"/>
          </a:xfrm>
          <a:prstGeom prst="line">
            <a:avLst/>
          </a:prstGeom>
          <a:noFill/>
          <a:ln w="127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15"/>
          <xdr:cNvSpPr>
            <a:spLocks/>
          </xdr:cNvSpPr>
        </xdr:nvSpPr>
        <xdr:spPr>
          <a:xfrm flipH="1">
            <a:off x="6005266" y="4076487"/>
            <a:ext cx="5544247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28"/>
          <xdr:cNvSpPr>
            <a:spLocks/>
          </xdr:cNvSpPr>
        </xdr:nvSpPr>
        <xdr:spPr>
          <a:xfrm>
            <a:off x="11117255" y="4030660"/>
            <a:ext cx="79707" cy="805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Oval 28"/>
          <xdr:cNvSpPr>
            <a:spLocks/>
          </xdr:cNvSpPr>
        </xdr:nvSpPr>
        <xdr:spPr>
          <a:xfrm>
            <a:off x="10058070" y="3451913"/>
            <a:ext cx="79707" cy="805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15"/>
          <xdr:cNvSpPr>
            <a:spLocks/>
          </xdr:cNvSpPr>
        </xdr:nvSpPr>
        <xdr:spPr>
          <a:xfrm flipH="1">
            <a:off x="5882640" y="3093430"/>
            <a:ext cx="5544247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13</xdr:row>
      <xdr:rowOff>114300</xdr:rowOff>
    </xdr:from>
    <xdr:to>
      <xdr:col>10</xdr:col>
      <xdr:colOff>257175</xdr:colOff>
      <xdr:row>27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6038850" y="2381250"/>
          <a:ext cx="0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27</xdr:row>
      <xdr:rowOff>19050</xdr:rowOff>
    </xdr:from>
    <xdr:to>
      <xdr:col>17</xdr:col>
      <xdr:colOff>76200</xdr:colOff>
      <xdr:row>27</xdr:row>
      <xdr:rowOff>28575</xdr:rowOff>
    </xdr:to>
    <xdr:sp>
      <xdr:nvSpPr>
        <xdr:cNvPr id="2" name="Line 4"/>
        <xdr:cNvSpPr>
          <a:spLocks/>
        </xdr:cNvSpPr>
      </xdr:nvSpPr>
      <xdr:spPr>
        <a:xfrm flipV="1">
          <a:off x="5829300" y="4829175"/>
          <a:ext cx="5867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514350</xdr:colOff>
      <xdr:row>13</xdr:row>
      <xdr:rowOff>47625</xdr:rowOff>
    </xdr:from>
    <xdr:to>
      <xdr:col>15</xdr:col>
      <xdr:colOff>504825</xdr:colOff>
      <xdr:row>25</xdr:row>
      <xdr:rowOff>47625</xdr:rowOff>
    </xdr:to>
    <xdr:sp>
      <xdr:nvSpPr>
        <xdr:cNvPr id="3" name="Freeform 5"/>
        <xdr:cNvSpPr>
          <a:spLocks/>
        </xdr:cNvSpPr>
      </xdr:nvSpPr>
      <xdr:spPr>
        <a:xfrm>
          <a:off x="6562725" y="2314575"/>
          <a:ext cx="4572000" cy="2219325"/>
        </a:xfrm>
        <a:custGeom>
          <a:pathLst>
            <a:path h="235" w="454">
              <a:moveTo>
                <a:pt x="0" y="235"/>
              </a:moveTo>
              <a:cubicBezTo>
                <a:pt x="35" y="205"/>
                <a:pt x="71" y="176"/>
                <a:pt x="101" y="140"/>
              </a:cubicBezTo>
              <a:cubicBezTo>
                <a:pt x="131" y="104"/>
                <a:pt x="160" y="38"/>
                <a:pt x="182" y="19"/>
              </a:cubicBezTo>
              <a:cubicBezTo>
                <a:pt x="204" y="0"/>
                <a:pt x="216" y="8"/>
                <a:pt x="236" y="25"/>
              </a:cubicBezTo>
              <a:cubicBezTo>
                <a:pt x="256" y="42"/>
                <a:pt x="274" y="91"/>
                <a:pt x="301" y="119"/>
              </a:cubicBezTo>
              <a:cubicBezTo>
                <a:pt x="328" y="147"/>
                <a:pt x="376" y="178"/>
                <a:pt x="401" y="193"/>
              </a:cubicBezTo>
              <a:cubicBezTo>
                <a:pt x="426" y="208"/>
                <a:pt x="440" y="210"/>
                <a:pt x="454" y="21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342900</xdr:colOff>
      <xdr:row>13</xdr:row>
      <xdr:rowOff>142875</xdr:rowOff>
    </xdr:from>
    <xdr:to>
      <xdr:col>14</xdr:col>
      <xdr:colOff>733425</xdr:colOff>
      <xdr:row>24</xdr:row>
      <xdr:rowOff>142875</xdr:rowOff>
    </xdr:to>
    <xdr:sp>
      <xdr:nvSpPr>
        <xdr:cNvPr id="4" name="Freeform 7"/>
        <xdr:cNvSpPr>
          <a:spLocks/>
        </xdr:cNvSpPr>
      </xdr:nvSpPr>
      <xdr:spPr>
        <a:xfrm>
          <a:off x="8620125" y="2409825"/>
          <a:ext cx="1971675" cy="2028825"/>
        </a:xfrm>
        <a:custGeom>
          <a:pathLst>
            <a:path h="218" w="216">
              <a:moveTo>
                <a:pt x="0" y="0"/>
              </a:moveTo>
              <a:cubicBezTo>
                <a:pt x="9" y="7"/>
                <a:pt x="18" y="15"/>
                <a:pt x="28" y="32"/>
              </a:cubicBezTo>
              <a:cubicBezTo>
                <a:pt x="38" y="49"/>
                <a:pt x="47" y="79"/>
                <a:pt x="62" y="100"/>
              </a:cubicBezTo>
              <a:cubicBezTo>
                <a:pt x="77" y="121"/>
                <a:pt x="92" y="137"/>
                <a:pt x="118" y="157"/>
              </a:cubicBezTo>
              <a:cubicBezTo>
                <a:pt x="144" y="177"/>
                <a:pt x="180" y="197"/>
                <a:pt x="216" y="2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17</xdr:row>
      <xdr:rowOff>0</xdr:rowOff>
    </xdr:from>
    <xdr:to>
      <xdr:col>14</xdr:col>
      <xdr:colOff>485775</xdr:colOff>
      <xdr:row>18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10106025" y="3048000"/>
          <a:ext cx="2476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13</xdr:col>
      <xdr:colOff>1009650</xdr:colOff>
      <xdr:row>17</xdr:row>
      <xdr:rowOff>152400</xdr:rowOff>
    </xdr:from>
    <xdr:to>
      <xdr:col>13</xdr:col>
      <xdr:colOff>1190625</xdr:colOff>
      <xdr:row>19</xdr:row>
      <xdr:rowOff>47625</xdr:rowOff>
    </xdr:to>
    <xdr:sp>
      <xdr:nvSpPr>
        <xdr:cNvPr id="6" name="Line 9"/>
        <xdr:cNvSpPr>
          <a:spLocks/>
        </xdr:cNvSpPr>
      </xdr:nvSpPr>
      <xdr:spPr>
        <a:xfrm flipH="1">
          <a:off x="9286875" y="3200400"/>
          <a:ext cx="180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352425</xdr:colOff>
      <xdr:row>20</xdr:row>
      <xdr:rowOff>9525</xdr:rowOff>
    </xdr:from>
    <xdr:to>
      <xdr:col>13</xdr:col>
      <xdr:colOff>647700</xdr:colOff>
      <xdr:row>21</xdr:row>
      <xdr:rowOff>9525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8629650" y="3600450"/>
          <a:ext cx="2952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bar</a:t>
          </a:r>
        </a:p>
      </xdr:txBody>
    </xdr:sp>
    <xdr:clientData/>
  </xdr:twoCellAnchor>
  <xdr:twoCellAnchor>
    <xdr:from>
      <xdr:col>10</xdr:col>
      <xdr:colOff>228600</xdr:colOff>
      <xdr:row>20</xdr:row>
      <xdr:rowOff>190500</xdr:rowOff>
    </xdr:from>
    <xdr:to>
      <xdr:col>14</xdr:col>
      <xdr:colOff>457200</xdr:colOff>
      <xdr:row>20</xdr:row>
      <xdr:rowOff>190500</xdr:rowOff>
    </xdr:to>
    <xdr:sp>
      <xdr:nvSpPr>
        <xdr:cNvPr id="8" name="Line 15"/>
        <xdr:cNvSpPr>
          <a:spLocks/>
        </xdr:cNvSpPr>
      </xdr:nvSpPr>
      <xdr:spPr>
        <a:xfrm flipH="1">
          <a:off x="6010275" y="3781425"/>
          <a:ext cx="4305300" cy="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847725</xdr:colOff>
      <xdr:row>20</xdr:row>
      <xdr:rowOff>190500</xdr:rowOff>
    </xdr:from>
    <xdr:to>
      <xdr:col>11</xdr:col>
      <xdr:colOff>1362075</xdr:colOff>
      <xdr:row>23</xdr:row>
      <xdr:rowOff>0</xdr:rowOff>
    </xdr:to>
    <xdr:sp>
      <xdr:nvSpPr>
        <xdr:cNvPr id="9" name="Freeform 16"/>
        <xdr:cNvSpPr>
          <a:spLocks/>
        </xdr:cNvSpPr>
      </xdr:nvSpPr>
      <xdr:spPr>
        <a:xfrm>
          <a:off x="6896100" y="3781425"/>
          <a:ext cx="504825" cy="323850"/>
        </a:xfrm>
        <a:custGeom>
          <a:pathLst>
            <a:path h="63" w="105">
              <a:moveTo>
                <a:pt x="0" y="63"/>
              </a:moveTo>
              <a:cubicBezTo>
                <a:pt x="30" y="46"/>
                <a:pt x="61" y="29"/>
                <a:pt x="78" y="19"/>
              </a:cubicBezTo>
              <a:cubicBezTo>
                <a:pt x="95" y="9"/>
                <a:pt x="100" y="4"/>
                <a:pt x="105" y="0"/>
              </a:cubicBezTo>
            </a:path>
          </a:pathLst>
        </a:custGeom>
        <a:noFill/>
        <a:ln w="127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15</xdr:row>
      <xdr:rowOff>76200</xdr:rowOff>
    </xdr:from>
    <xdr:to>
      <xdr:col>17</xdr:col>
      <xdr:colOff>152400</xdr:colOff>
      <xdr:row>20</xdr:row>
      <xdr:rowOff>190500</xdr:rowOff>
    </xdr:to>
    <xdr:sp>
      <xdr:nvSpPr>
        <xdr:cNvPr id="10" name="Freeform 17"/>
        <xdr:cNvSpPr>
          <a:spLocks/>
        </xdr:cNvSpPr>
      </xdr:nvSpPr>
      <xdr:spPr>
        <a:xfrm>
          <a:off x="10048875" y="2724150"/>
          <a:ext cx="1724025" cy="1057275"/>
        </a:xfrm>
        <a:custGeom>
          <a:pathLst>
            <a:path h="114" w="179">
              <a:moveTo>
                <a:pt x="0" y="114"/>
              </a:moveTo>
              <a:cubicBezTo>
                <a:pt x="22" y="109"/>
                <a:pt x="45" y="105"/>
                <a:pt x="70" y="91"/>
              </a:cubicBezTo>
              <a:cubicBezTo>
                <a:pt x="95" y="77"/>
                <a:pt x="132" y="46"/>
                <a:pt x="150" y="31"/>
              </a:cubicBezTo>
              <a:cubicBezTo>
                <a:pt x="168" y="16"/>
                <a:pt x="174" y="5"/>
                <a:pt x="179" y="0"/>
              </a:cubicBezTo>
            </a:path>
          </a:pathLst>
        </a:custGeom>
        <a:noFill/>
        <a:ln w="127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20</xdr:row>
      <xdr:rowOff>19050</xdr:rowOff>
    </xdr:from>
    <xdr:to>
      <xdr:col>11</xdr:col>
      <xdr:colOff>647700</xdr:colOff>
      <xdr:row>21</xdr:row>
      <xdr:rowOff>28575</xdr:rowOff>
    </xdr:to>
    <xdr:sp>
      <xdr:nvSpPr>
        <xdr:cNvPr id="11" name="Text Box 19"/>
        <xdr:cNvSpPr txBox="1">
          <a:spLocks noChangeArrowheads="1"/>
        </xdr:cNvSpPr>
      </xdr:nvSpPr>
      <xdr:spPr>
        <a:xfrm>
          <a:off x="6457950" y="3609975"/>
          <a:ext cx="247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ºC</a:t>
          </a:r>
        </a:p>
      </xdr:txBody>
    </xdr:sp>
    <xdr:clientData/>
  </xdr:twoCellAnchor>
  <xdr:twoCellAnchor>
    <xdr:from>
      <xdr:col>13</xdr:col>
      <xdr:colOff>1257300</xdr:colOff>
      <xdr:row>21</xdr:row>
      <xdr:rowOff>19050</xdr:rowOff>
    </xdr:from>
    <xdr:to>
      <xdr:col>13</xdr:col>
      <xdr:colOff>1257300</xdr:colOff>
      <xdr:row>26</xdr:row>
      <xdr:rowOff>142875</xdr:rowOff>
    </xdr:to>
    <xdr:sp>
      <xdr:nvSpPr>
        <xdr:cNvPr id="12" name="Line 20"/>
        <xdr:cNvSpPr>
          <a:spLocks/>
        </xdr:cNvSpPr>
      </xdr:nvSpPr>
      <xdr:spPr>
        <a:xfrm>
          <a:off x="9534525" y="3800475"/>
          <a:ext cx="0" cy="990600"/>
        </a:xfrm>
        <a:prstGeom prst="lin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21</xdr:row>
      <xdr:rowOff>142875</xdr:rowOff>
    </xdr:from>
    <xdr:to>
      <xdr:col>16</xdr:col>
      <xdr:colOff>161925</xdr:colOff>
      <xdr:row>23</xdr:row>
      <xdr:rowOff>161925</xdr:rowOff>
    </xdr:to>
    <xdr:sp>
      <xdr:nvSpPr>
        <xdr:cNvPr id="13" name="Freeform 23"/>
        <xdr:cNvSpPr>
          <a:spLocks/>
        </xdr:cNvSpPr>
      </xdr:nvSpPr>
      <xdr:spPr>
        <a:xfrm>
          <a:off x="10925175" y="3924300"/>
          <a:ext cx="638175" cy="342900"/>
        </a:xfrm>
        <a:custGeom>
          <a:pathLst>
            <a:path h="35" w="107">
              <a:moveTo>
                <a:pt x="0" y="35"/>
              </a:moveTo>
              <a:cubicBezTo>
                <a:pt x="23" y="30"/>
                <a:pt x="47" y="26"/>
                <a:pt x="65" y="20"/>
              </a:cubicBezTo>
              <a:cubicBezTo>
                <a:pt x="83" y="14"/>
                <a:pt x="95" y="7"/>
                <a:pt x="107" y="0"/>
              </a:cubicBezTo>
            </a:path>
          </a:pathLst>
        </a:custGeom>
        <a:noFill/>
        <a:ln w="127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23</xdr:row>
      <xdr:rowOff>142875</xdr:rowOff>
    </xdr:from>
    <xdr:to>
      <xdr:col>11</xdr:col>
      <xdr:colOff>847725</xdr:colOff>
      <xdr:row>25</xdr:row>
      <xdr:rowOff>38100</xdr:rowOff>
    </xdr:to>
    <xdr:sp>
      <xdr:nvSpPr>
        <xdr:cNvPr id="14" name="Freeform 24"/>
        <xdr:cNvSpPr>
          <a:spLocks/>
        </xdr:cNvSpPr>
      </xdr:nvSpPr>
      <xdr:spPr>
        <a:xfrm>
          <a:off x="6496050" y="4248150"/>
          <a:ext cx="400050" cy="276225"/>
        </a:xfrm>
        <a:custGeom>
          <a:pathLst>
            <a:path h="33" w="61">
              <a:moveTo>
                <a:pt x="61" y="0"/>
              </a:moveTo>
              <a:cubicBezTo>
                <a:pt x="61" y="0"/>
                <a:pt x="30" y="16"/>
                <a:pt x="0" y="33"/>
              </a:cubicBezTo>
            </a:path>
          </a:pathLst>
        </a:custGeom>
        <a:noFill/>
        <a:ln w="127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333375</xdr:colOff>
      <xdr:row>23</xdr:row>
      <xdr:rowOff>180975</xdr:rowOff>
    </xdr:from>
    <xdr:to>
      <xdr:col>13</xdr:col>
      <xdr:colOff>619125</xdr:colOff>
      <xdr:row>25</xdr:row>
      <xdr:rowOff>9525</xdr:rowOff>
    </xdr:to>
    <xdr:sp>
      <xdr:nvSpPr>
        <xdr:cNvPr id="15" name="Text Box 25"/>
        <xdr:cNvSpPr txBox="1">
          <a:spLocks noChangeArrowheads="1"/>
        </xdr:cNvSpPr>
      </xdr:nvSpPr>
      <xdr:spPr>
        <a:xfrm>
          <a:off x="8610600" y="4286250"/>
          <a:ext cx="2857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bar</a:t>
          </a:r>
        </a:p>
      </xdr:txBody>
    </xdr:sp>
    <xdr:clientData/>
  </xdr:twoCellAnchor>
  <xdr:twoCellAnchor>
    <xdr:from>
      <xdr:col>11</xdr:col>
      <xdr:colOff>800100</xdr:colOff>
      <xdr:row>23</xdr:row>
      <xdr:rowOff>161925</xdr:rowOff>
    </xdr:from>
    <xdr:to>
      <xdr:col>15</xdr:col>
      <xdr:colOff>285750</xdr:colOff>
      <xdr:row>23</xdr:row>
      <xdr:rowOff>161925</xdr:rowOff>
    </xdr:to>
    <xdr:sp>
      <xdr:nvSpPr>
        <xdr:cNvPr id="16" name="Line 29"/>
        <xdr:cNvSpPr>
          <a:spLocks/>
        </xdr:cNvSpPr>
      </xdr:nvSpPr>
      <xdr:spPr>
        <a:xfrm flipV="1">
          <a:off x="6848475" y="4267200"/>
          <a:ext cx="4067175" cy="0"/>
        </a:xfrm>
        <a:prstGeom prst="line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1028700</xdr:colOff>
      <xdr:row>25</xdr:row>
      <xdr:rowOff>114300</xdr:rowOff>
    </xdr:from>
    <xdr:to>
      <xdr:col>13</xdr:col>
      <xdr:colOff>1219200</xdr:colOff>
      <xdr:row>26</xdr:row>
      <xdr:rowOff>142875</xdr:rowOff>
    </xdr:to>
    <xdr:sp>
      <xdr:nvSpPr>
        <xdr:cNvPr id="17" name="Text Box 31"/>
        <xdr:cNvSpPr txBox="1">
          <a:spLocks noChangeArrowheads="1"/>
        </xdr:cNvSpPr>
      </xdr:nvSpPr>
      <xdr:spPr>
        <a:xfrm>
          <a:off x="9305925" y="4600575"/>
          <a:ext cx="1809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-25000">
              <a:solidFill>
                <a:srgbClr val="FF00FF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15</xdr:col>
      <xdr:colOff>323850</xdr:colOff>
      <xdr:row>25</xdr:row>
      <xdr:rowOff>133350</xdr:rowOff>
    </xdr:from>
    <xdr:to>
      <xdr:col>15</xdr:col>
      <xdr:colOff>504825</xdr:colOff>
      <xdr:row>27</xdr:row>
      <xdr:rowOff>9525</xdr:rowOff>
    </xdr:to>
    <xdr:sp>
      <xdr:nvSpPr>
        <xdr:cNvPr id="18" name="Text Box 32"/>
        <xdr:cNvSpPr txBox="1">
          <a:spLocks noChangeArrowheads="1"/>
        </xdr:cNvSpPr>
      </xdr:nvSpPr>
      <xdr:spPr>
        <a:xfrm>
          <a:off x="10953750" y="4619625"/>
          <a:ext cx="1809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15</xdr:col>
      <xdr:colOff>514350</xdr:colOff>
      <xdr:row>23</xdr:row>
      <xdr:rowOff>104775</xdr:rowOff>
    </xdr:from>
    <xdr:to>
      <xdr:col>15</xdr:col>
      <xdr:colOff>514350</xdr:colOff>
      <xdr:row>27</xdr:row>
      <xdr:rowOff>0</xdr:rowOff>
    </xdr:to>
    <xdr:sp>
      <xdr:nvSpPr>
        <xdr:cNvPr id="19" name="Line 30"/>
        <xdr:cNvSpPr>
          <a:spLocks/>
        </xdr:cNvSpPr>
      </xdr:nvSpPr>
      <xdr:spPr>
        <a:xfrm>
          <a:off x="11144250" y="4210050"/>
          <a:ext cx="0" cy="600075"/>
        </a:xfrm>
        <a:prstGeom prst="lin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19</xdr:row>
      <xdr:rowOff>47625</xdr:rowOff>
    </xdr:from>
    <xdr:to>
      <xdr:col>17</xdr:col>
      <xdr:colOff>9525</xdr:colOff>
      <xdr:row>20</xdr:row>
      <xdr:rowOff>76200</xdr:rowOff>
    </xdr:to>
    <xdr:sp>
      <xdr:nvSpPr>
        <xdr:cNvPr id="20" name="Text Box 33"/>
        <xdr:cNvSpPr txBox="1">
          <a:spLocks noChangeArrowheads="1"/>
        </xdr:cNvSpPr>
      </xdr:nvSpPr>
      <xdr:spPr>
        <a:xfrm>
          <a:off x="11020425" y="3476625"/>
          <a:ext cx="6096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h = cons</a:t>
          </a:r>
          <a:r>
            <a:rPr lang="en-US" cap="none" sz="1000" b="0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t</a:t>
          </a:r>
        </a:p>
      </xdr:txBody>
    </xdr:sp>
    <xdr:clientData/>
  </xdr:twoCellAnchor>
  <xdr:twoCellAnchor>
    <xdr:from>
      <xdr:col>14</xdr:col>
      <xdr:colOff>752475</xdr:colOff>
      <xdr:row>20</xdr:row>
      <xdr:rowOff>9525</xdr:rowOff>
    </xdr:from>
    <xdr:to>
      <xdr:col>15</xdr:col>
      <xdr:colOff>390525</xdr:colOff>
      <xdr:row>22</xdr:row>
      <xdr:rowOff>114300</xdr:rowOff>
    </xdr:to>
    <xdr:sp>
      <xdr:nvSpPr>
        <xdr:cNvPr id="21" name="Line 34"/>
        <xdr:cNvSpPr>
          <a:spLocks/>
        </xdr:cNvSpPr>
      </xdr:nvSpPr>
      <xdr:spPr>
        <a:xfrm flipH="1">
          <a:off x="10610850" y="3600450"/>
          <a:ext cx="409575" cy="4572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1323975</xdr:colOff>
      <xdr:row>20</xdr:row>
      <xdr:rowOff>190500</xdr:rowOff>
    </xdr:from>
    <xdr:to>
      <xdr:col>14</xdr:col>
      <xdr:colOff>152400</xdr:colOff>
      <xdr:row>21</xdr:row>
      <xdr:rowOff>9525</xdr:rowOff>
    </xdr:to>
    <xdr:sp>
      <xdr:nvSpPr>
        <xdr:cNvPr id="22" name="Line 29"/>
        <xdr:cNvSpPr>
          <a:spLocks/>
        </xdr:cNvSpPr>
      </xdr:nvSpPr>
      <xdr:spPr>
        <a:xfrm flipV="1">
          <a:off x="7372350" y="3781425"/>
          <a:ext cx="2638425" cy="9525"/>
        </a:xfrm>
        <a:prstGeom prst="line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1209675</xdr:colOff>
      <xdr:row>26</xdr:row>
      <xdr:rowOff>123825</xdr:rowOff>
    </xdr:from>
    <xdr:to>
      <xdr:col>13</xdr:col>
      <xdr:colOff>1285875</xdr:colOff>
      <xdr:row>27</xdr:row>
      <xdr:rowOff>38100</xdr:rowOff>
    </xdr:to>
    <xdr:sp>
      <xdr:nvSpPr>
        <xdr:cNvPr id="23" name="Oval 28"/>
        <xdr:cNvSpPr>
          <a:spLocks/>
        </xdr:cNvSpPr>
      </xdr:nvSpPr>
      <xdr:spPr>
        <a:xfrm>
          <a:off x="9486900" y="47720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1047750</xdr:colOff>
      <xdr:row>20</xdr:row>
      <xdr:rowOff>152400</xdr:rowOff>
    </xdr:from>
    <xdr:to>
      <xdr:col>13</xdr:col>
      <xdr:colOff>1228725</xdr:colOff>
      <xdr:row>22</xdr:row>
      <xdr:rowOff>47625</xdr:rowOff>
    </xdr:to>
    <xdr:sp>
      <xdr:nvSpPr>
        <xdr:cNvPr id="24" name="CuadroTexto 94"/>
        <xdr:cNvSpPr txBox="1">
          <a:spLocks noChangeArrowheads="1"/>
        </xdr:cNvSpPr>
      </xdr:nvSpPr>
      <xdr:spPr>
        <a:xfrm>
          <a:off x="9324975" y="3743325"/>
          <a:ext cx="180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13</xdr:col>
      <xdr:colOff>1247775</xdr:colOff>
      <xdr:row>20</xdr:row>
      <xdr:rowOff>171450</xdr:rowOff>
    </xdr:from>
    <xdr:to>
      <xdr:col>15</xdr:col>
      <xdr:colOff>485775</xdr:colOff>
      <xdr:row>23</xdr:row>
      <xdr:rowOff>104775</xdr:rowOff>
    </xdr:to>
    <xdr:sp>
      <xdr:nvSpPr>
        <xdr:cNvPr id="25" name="Forma libre 95"/>
        <xdr:cNvSpPr>
          <a:spLocks/>
        </xdr:cNvSpPr>
      </xdr:nvSpPr>
      <xdr:spPr>
        <a:xfrm>
          <a:off x="9525000" y="3762375"/>
          <a:ext cx="1590675" cy="447675"/>
        </a:xfrm>
        <a:custGeom>
          <a:pathLst>
            <a:path h="552450" w="857250">
              <a:moveTo>
                <a:pt x="0" y="0"/>
              </a:moveTo>
              <a:cubicBezTo>
                <a:pt x="109537" y="82550"/>
                <a:pt x="219075" y="165100"/>
                <a:pt x="361950" y="257175"/>
              </a:cubicBezTo>
              <a:cubicBezTo>
                <a:pt x="504825" y="349250"/>
                <a:pt x="681037" y="450850"/>
                <a:pt x="857250" y="552450"/>
              </a:cubicBezTo>
            </a:path>
          </a:pathLst>
        </a:cu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21</xdr:row>
      <xdr:rowOff>161925</xdr:rowOff>
    </xdr:from>
    <xdr:to>
      <xdr:col>15</xdr:col>
      <xdr:colOff>581025</xdr:colOff>
      <xdr:row>23</xdr:row>
      <xdr:rowOff>142875</xdr:rowOff>
    </xdr:to>
    <xdr:sp>
      <xdr:nvSpPr>
        <xdr:cNvPr id="26" name="CuadroTexto 96"/>
        <xdr:cNvSpPr txBox="1">
          <a:spLocks noChangeArrowheads="1"/>
        </xdr:cNvSpPr>
      </xdr:nvSpPr>
      <xdr:spPr>
        <a:xfrm>
          <a:off x="11020425" y="3943350"/>
          <a:ext cx="1809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11</xdr:col>
      <xdr:colOff>561975</xdr:colOff>
      <xdr:row>23</xdr:row>
      <xdr:rowOff>104775</xdr:rowOff>
    </xdr:from>
    <xdr:to>
      <xdr:col>15</xdr:col>
      <xdr:colOff>685800</xdr:colOff>
      <xdr:row>23</xdr:row>
      <xdr:rowOff>104775</xdr:rowOff>
    </xdr:to>
    <xdr:sp>
      <xdr:nvSpPr>
        <xdr:cNvPr id="27" name="Line 15"/>
        <xdr:cNvSpPr>
          <a:spLocks/>
        </xdr:cNvSpPr>
      </xdr:nvSpPr>
      <xdr:spPr>
        <a:xfrm flipH="1">
          <a:off x="6610350" y="4210050"/>
          <a:ext cx="4705350" cy="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476250</xdr:colOff>
      <xdr:row>23</xdr:row>
      <xdr:rowOff>66675</xdr:rowOff>
    </xdr:from>
    <xdr:to>
      <xdr:col>15</xdr:col>
      <xdr:colOff>552450</xdr:colOff>
      <xdr:row>23</xdr:row>
      <xdr:rowOff>142875</xdr:rowOff>
    </xdr:to>
    <xdr:sp>
      <xdr:nvSpPr>
        <xdr:cNvPr id="28" name="Oval 28"/>
        <xdr:cNvSpPr>
          <a:spLocks/>
        </xdr:cNvSpPr>
      </xdr:nvSpPr>
      <xdr:spPr>
        <a:xfrm>
          <a:off x="11106150" y="41719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23</xdr:row>
      <xdr:rowOff>9525</xdr:rowOff>
    </xdr:from>
    <xdr:to>
      <xdr:col>11</xdr:col>
      <xdr:colOff>609600</xdr:colOff>
      <xdr:row>24</xdr:row>
      <xdr:rowOff>19050</xdr:rowOff>
    </xdr:to>
    <xdr:sp>
      <xdr:nvSpPr>
        <xdr:cNvPr id="29" name="Text Box 19"/>
        <xdr:cNvSpPr txBox="1">
          <a:spLocks noChangeArrowheads="1"/>
        </xdr:cNvSpPr>
      </xdr:nvSpPr>
      <xdr:spPr>
        <a:xfrm>
          <a:off x="6419850" y="411480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ºC</a:t>
          </a:r>
        </a:p>
      </xdr:txBody>
    </xdr:sp>
    <xdr:clientData/>
  </xdr:twoCellAnchor>
  <xdr:twoCellAnchor>
    <xdr:from>
      <xdr:col>11</xdr:col>
      <xdr:colOff>1371600</xdr:colOff>
      <xdr:row>20</xdr:row>
      <xdr:rowOff>180975</xdr:rowOff>
    </xdr:from>
    <xdr:to>
      <xdr:col>11</xdr:col>
      <xdr:colOff>1371600</xdr:colOff>
      <xdr:row>27</xdr:row>
      <xdr:rowOff>19050</xdr:rowOff>
    </xdr:to>
    <xdr:sp>
      <xdr:nvSpPr>
        <xdr:cNvPr id="30" name="Line 20"/>
        <xdr:cNvSpPr>
          <a:spLocks/>
        </xdr:cNvSpPr>
      </xdr:nvSpPr>
      <xdr:spPr>
        <a:xfrm>
          <a:off x="7419975" y="3771900"/>
          <a:ext cx="0" cy="1057275"/>
        </a:xfrm>
        <a:prstGeom prst="lin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1343025</xdr:colOff>
      <xdr:row>26</xdr:row>
      <xdr:rowOff>123825</xdr:rowOff>
    </xdr:from>
    <xdr:to>
      <xdr:col>11</xdr:col>
      <xdr:colOff>1419225</xdr:colOff>
      <xdr:row>27</xdr:row>
      <xdr:rowOff>38100</xdr:rowOff>
    </xdr:to>
    <xdr:sp>
      <xdr:nvSpPr>
        <xdr:cNvPr id="31" name="Oval 28"/>
        <xdr:cNvSpPr>
          <a:spLocks/>
        </xdr:cNvSpPr>
      </xdr:nvSpPr>
      <xdr:spPr>
        <a:xfrm>
          <a:off x="7391400" y="47720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20</xdr:row>
      <xdr:rowOff>161925</xdr:rowOff>
    </xdr:from>
    <xdr:to>
      <xdr:col>14</xdr:col>
      <xdr:colOff>200025</xdr:colOff>
      <xdr:row>21</xdr:row>
      <xdr:rowOff>47625</xdr:rowOff>
    </xdr:to>
    <xdr:sp>
      <xdr:nvSpPr>
        <xdr:cNvPr id="32" name="Oval 28"/>
        <xdr:cNvSpPr>
          <a:spLocks/>
        </xdr:cNvSpPr>
      </xdr:nvSpPr>
      <xdr:spPr>
        <a:xfrm>
          <a:off x="9982200" y="37528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1238250</xdr:colOff>
      <xdr:row>20</xdr:row>
      <xdr:rowOff>142875</xdr:rowOff>
    </xdr:from>
    <xdr:to>
      <xdr:col>13</xdr:col>
      <xdr:colOff>1314450</xdr:colOff>
      <xdr:row>21</xdr:row>
      <xdr:rowOff>28575</xdr:rowOff>
    </xdr:to>
    <xdr:sp>
      <xdr:nvSpPr>
        <xdr:cNvPr id="33" name="Oval 28"/>
        <xdr:cNvSpPr>
          <a:spLocks/>
        </xdr:cNvSpPr>
      </xdr:nvSpPr>
      <xdr:spPr>
        <a:xfrm>
          <a:off x="9515475" y="37338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1333500</xdr:colOff>
      <xdr:row>20</xdr:row>
      <xdr:rowOff>161925</xdr:rowOff>
    </xdr:from>
    <xdr:to>
      <xdr:col>11</xdr:col>
      <xdr:colOff>1409700</xdr:colOff>
      <xdr:row>21</xdr:row>
      <xdr:rowOff>47625</xdr:rowOff>
    </xdr:to>
    <xdr:sp>
      <xdr:nvSpPr>
        <xdr:cNvPr id="34" name="Oval 28"/>
        <xdr:cNvSpPr>
          <a:spLocks/>
        </xdr:cNvSpPr>
      </xdr:nvSpPr>
      <xdr:spPr>
        <a:xfrm>
          <a:off x="7381875" y="3752850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866775</xdr:colOff>
      <xdr:row>25</xdr:row>
      <xdr:rowOff>114300</xdr:rowOff>
    </xdr:from>
    <xdr:to>
      <xdr:col>11</xdr:col>
      <xdr:colOff>1323975</xdr:colOff>
      <xdr:row>26</xdr:row>
      <xdr:rowOff>152400</xdr:rowOff>
    </xdr:to>
    <xdr:sp>
      <xdr:nvSpPr>
        <xdr:cNvPr id="35" name="Text Box 31"/>
        <xdr:cNvSpPr txBox="1">
          <a:spLocks noChangeArrowheads="1"/>
        </xdr:cNvSpPr>
      </xdr:nvSpPr>
      <xdr:spPr>
        <a:xfrm>
          <a:off x="6915150" y="4600575"/>
          <a:ext cx="457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-25000">
              <a:solidFill>
                <a:srgbClr val="FF00FF"/>
              </a:solidFill>
              <a:latin typeface="Arial"/>
              <a:ea typeface="Arial"/>
              <a:cs typeface="Arial"/>
            </a:rPr>
            <a:t>1,L_sat</a:t>
          </a: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22</xdr:col>
      <xdr:colOff>76200</xdr:colOff>
      <xdr:row>18</xdr:row>
      <xdr:rowOff>76200</xdr:rowOff>
    </xdr:to>
    <xdr:sp>
      <xdr:nvSpPr>
        <xdr:cNvPr id="36" name="Oval 28"/>
        <xdr:cNvSpPr>
          <a:spLocks/>
        </xdr:cNvSpPr>
      </xdr:nvSpPr>
      <xdr:spPr>
        <a:xfrm>
          <a:off x="14925675" y="32385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26</xdr:row>
      <xdr:rowOff>142875</xdr:rowOff>
    </xdr:from>
    <xdr:to>
      <xdr:col>14</xdr:col>
      <xdr:colOff>200025</xdr:colOff>
      <xdr:row>27</xdr:row>
      <xdr:rowOff>47625</xdr:rowOff>
    </xdr:to>
    <xdr:sp>
      <xdr:nvSpPr>
        <xdr:cNvPr id="37" name="Oval 28"/>
        <xdr:cNvSpPr>
          <a:spLocks/>
        </xdr:cNvSpPr>
      </xdr:nvSpPr>
      <xdr:spPr>
        <a:xfrm>
          <a:off x="9982200" y="4791075"/>
          <a:ext cx="7620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21</xdr:row>
      <xdr:rowOff>66675</xdr:rowOff>
    </xdr:from>
    <xdr:to>
      <xdr:col>14</xdr:col>
      <xdr:colOff>161925</xdr:colOff>
      <xdr:row>27</xdr:row>
      <xdr:rowOff>28575</xdr:rowOff>
    </xdr:to>
    <xdr:sp>
      <xdr:nvSpPr>
        <xdr:cNvPr id="38" name="Line 20"/>
        <xdr:cNvSpPr>
          <a:spLocks/>
        </xdr:cNvSpPr>
      </xdr:nvSpPr>
      <xdr:spPr>
        <a:xfrm>
          <a:off x="10020300" y="3848100"/>
          <a:ext cx="0" cy="990600"/>
        </a:xfrm>
        <a:prstGeom prst="lin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25</xdr:row>
      <xdr:rowOff>114300</xdr:rowOff>
    </xdr:from>
    <xdr:to>
      <xdr:col>14</xdr:col>
      <xdr:colOff>723900</xdr:colOff>
      <xdr:row>26</xdr:row>
      <xdr:rowOff>152400</xdr:rowOff>
    </xdr:to>
    <xdr:sp>
      <xdr:nvSpPr>
        <xdr:cNvPr id="39" name="Text Box 31"/>
        <xdr:cNvSpPr txBox="1">
          <a:spLocks noChangeArrowheads="1"/>
        </xdr:cNvSpPr>
      </xdr:nvSpPr>
      <xdr:spPr>
        <a:xfrm>
          <a:off x="10115550" y="4600575"/>
          <a:ext cx="4667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-25000">
              <a:solidFill>
                <a:srgbClr val="FF00FF"/>
              </a:solidFill>
              <a:latin typeface="Arial"/>
              <a:ea typeface="Arial"/>
              <a:cs typeface="Arial"/>
            </a:rPr>
            <a:t>1,g_sat</a:t>
          </a:r>
        </a:p>
      </xdr:txBody>
    </xdr:sp>
    <xdr:clientData/>
  </xdr:twoCellAnchor>
  <xdr:twoCellAnchor>
    <xdr:from>
      <xdr:col>15</xdr:col>
      <xdr:colOff>285750</xdr:colOff>
      <xdr:row>23</xdr:row>
      <xdr:rowOff>171450</xdr:rowOff>
    </xdr:from>
    <xdr:to>
      <xdr:col>15</xdr:col>
      <xdr:colOff>285750</xdr:colOff>
      <xdr:row>28</xdr:row>
      <xdr:rowOff>9525</xdr:rowOff>
    </xdr:to>
    <xdr:sp>
      <xdr:nvSpPr>
        <xdr:cNvPr id="40" name="Line 30"/>
        <xdr:cNvSpPr>
          <a:spLocks/>
        </xdr:cNvSpPr>
      </xdr:nvSpPr>
      <xdr:spPr>
        <a:xfrm>
          <a:off x="10915650" y="4276725"/>
          <a:ext cx="0" cy="733425"/>
        </a:xfrm>
        <a:prstGeom prst="lin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600075</xdr:colOff>
      <xdr:row>27</xdr:row>
      <xdr:rowOff>180975</xdr:rowOff>
    </xdr:from>
    <xdr:to>
      <xdr:col>15</xdr:col>
      <xdr:colOff>295275</xdr:colOff>
      <xdr:row>28</xdr:row>
      <xdr:rowOff>190500</xdr:rowOff>
    </xdr:to>
    <xdr:sp>
      <xdr:nvSpPr>
        <xdr:cNvPr id="41" name="Text Box 31"/>
        <xdr:cNvSpPr txBox="1">
          <a:spLocks noChangeArrowheads="1"/>
        </xdr:cNvSpPr>
      </xdr:nvSpPr>
      <xdr:spPr>
        <a:xfrm>
          <a:off x="10458450" y="4991100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-25000">
              <a:solidFill>
                <a:srgbClr val="FF00FF"/>
              </a:solidFill>
              <a:latin typeface="Arial"/>
              <a:ea typeface="Arial"/>
              <a:cs typeface="Arial"/>
            </a:rPr>
            <a:t>2,g_sat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=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13</xdr:row>
      <xdr:rowOff>114300</xdr:rowOff>
    </xdr:from>
    <xdr:to>
      <xdr:col>10</xdr:col>
      <xdr:colOff>257175</xdr:colOff>
      <xdr:row>27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6038850" y="2381250"/>
          <a:ext cx="0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27</xdr:row>
      <xdr:rowOff>0</xdr:rowOff>
    </xdr:from>
    <xdr:to>
      <xdr:col>17</xdr:col>
      <xdr:colOff>47625</xdr:colOff>
      <xdr:row>27</xdr:row>
      <xdr:rowOff>19050</xdr:rowOff>
    </xdr:to>
    <xdr:sp>
      <xdr:nvSpPr>
        <xdr:cNvPr id="2" name="Line 4"/>
        <xdr:cNvSpPr>
          <a:spLocks/>
        </xdr:cNvSpPr>
      </xdr:nvSpPr>
      <xdr:spPr>
        <a:xfrm flipV="1">
          <a:off x="5810250" y="4810125"/>
          <a:ext cx="5857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514350</xdr:colOff>
      <xdr:row>13</xdr:row>
      <xdr:rowOff>47625</xdr:rowOff>
    </xdr:from>
    <xdr:to>
      <xdr:col>15</xdr:col>
      <xdr:colOff>504825</xdr:colOff>
      <xdr:row>25</xdr:row>
      <xdr:rowOff>47625</xdr:rowOff>
    </xdr:to>
    <xdr:sp>
      <xdr:nvSpPr>
        <xdr:cNvPr id="3" name="Freeform 5"/>
        <xdr:cNvSpPr>
          <a:spLocks/>
        </xdr:cNvSpPr>
      </xdr:nvSpPr>
      <xdr:spPr>
        <a:xfrm>
          <a:off x="6562725" y="2314575"/>
          <a:ext cx="4572000" cy="2219325"/>
        </a:xfrm>
        <a:custGeom>
          <a:pathLst>
            <a:path h="235" w="454">
              <a:moveTo>
                <a:pt x="0" y="235"/>
              </a:moveTo>
              <a:cubicBezTo>
                <a:pt x="35" y="205"/>
                <a:pt x="71" y="176"/>
                <a:pt x="101" y="140"/>
              </a:cubicBezTo>
              <a:cubicBezTo>
                <a:pt x="131" y="104"/>
                <a:pt x="160" y="38"/>
                <a:pt x="182" y="19"/>
              </a:cubicBezTo>
              <a:cubicBezTo>
                <a:pt x="204" y="0"/>
                <a:pt x="216" y="8"/>
                <a:pt x="236" y="25"/>
              </a:cubicBezTo>
              <a:cubicBezTo>
                <a:pt x="256" y="42"/>
                <a:pt x="274" y="91"/>
                <a:pt x="301" y="119"/>
              </a:cubicBezTo>
              <a:cubicBezTo>
                <a:pt x="328" y="147"/>
                <a:pt x="376" y="178"/>
                <a:pt x="401" y="193"/>
              </a:cubicBezTo>
              <a:cubicBezTo>
                <a:pt x="426" y="208"/>
                <a:pt x="440" y="210"/>
                <a:pt x="454" y="21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342900</xdr:colOff>
      <xdr:row>13</xdr:row>
      <xdr:rowOff>142875</xdr:rowOff>
    </xdr:from>
    <xdr:to>
      <xdr:col>13</xdr:col>
      <xdr:colOff>695325</xdr:colOff>
      <xdr:row>26</xdr:row>
      <xdr:rowOff>19050</xdr:rowOff>
    </xdr:to>
    <xdr:sp>
      <xdr:nvSpPr>
        <xdr:cNvPr id="4" name="Freeform 7"/>
        <xdr:cNvSpPr>
          <a:spLocks/>
        </xdr:cNvSpPr>
      </xdr:nvSpPr>
      <xdr:spPr>
        <a:xfrm>
          <a:off x="8620125" y="2409825"/>
          <a:ext cx="352425" cy="2257425"/>
        </a:xfrm>
        <a:custGeom>
          <a:pathLst>
            <a:path h="218" w="216">
              <a:moveTo>
                <a:pt x="0" y="0"/>
              </a:moveTo>
              <a:cubicBezTo>
                <a:pt x="9" y="7"/>
                <a:pt x="18" y="15"/>
                <a:pt x="28" y="32"/>
              </a:cubicBezTo>
              <a:cubicBezTo>
                <a:pt x="38" y="49"/>
                <a:pt x="47" y="79"/>
                <a:pt x="62" y="100"/>
              </a:cubicBezTo>
              <a:cubicBezTo>
                <a:pt x="77" y="121"/>
                <a:pt x="92" y="137"/>
                <a:pt x="118" y="157"/>
              </a:cubicBezTo>
              <a:cubicBezTo>
                <a:pt x="144" y="177"/>
                <a:pt x="180" y="197"/>
                <a:pt x="216" y="2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17</xdr:row>
      <xdr:rowOff>0</xdr:rowOff>
    </xdr:from>
    <xdr:to>
      <xdr:col>14</xdr:col>
      <xdr:colOff>485775</xdr:colOff>
      <xdr:row>18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10106025" y="3048000"/>
          <a:ext cx="2476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13</xdr:col>
      <xdr:colOff>438150</xdr:colOff>
      <xdr:row>17</xdr:row>
      <xdr:rowOff>152400</xdr:rowOff>
    </xdr:from>
    <xdr:to>
      <xdr:col>13</xdr:col>
      <xdr:colOff>1190625</xdr:colOff>
      <xdr:row>19</xdr:row>
      <xdr:rowOff>66675</xdr:rowOff>
    </xdr:to>
    <xdr:sp>
      <xdr:nvSpPr>
        <xdr:cNvPr id="6" name="Line 9"/>
        <xdr:cNvSpPr>
          <a:spLocks/>
        </xdr:cNvSpPr>
      </xdr:nvSpPr>
      <xdr:spPr>
        <a:xfrm flipH="1">
          <a:off x="8715375" y="3200400"/>
          <a:ext cx="7524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352425</xdr:colOff>
      <xdr:row>20</xdr:row>
      <xdr:rowOff>9525</xdr:rowOff>
    </xdr:from>
    <xdr:to>
      <xdr:col>13</xdr:col>
      <xdr:colOff>647700</xdr:colOff>
      <xdr:row>21</xdr:row>
      <xdr:rowOff>9525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8629650" y="3600450"/>
          <a:ext cx="2952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bar</a:t>
          </a:r>
        </a:p>
      </xdr:txBody>
    </xdr:sp>
    <xdr:clientData/>
  </xdr:twoCellAnchor>
  <xdr:twoCellAnchor>
    <xdr:from>
      <xdr:col>10</xdr:col>
      <xdr:colOff>228600</xdr:colOff>
      <xdr:row>20</xdr:row>
      <xdr:rowOff>190500</xdr:rowOff>
    </xdr:from>
    <xdr:to>
      <xdr:col>14</xdr:col>
      <xdr:colOff>457200</xdr:colOff>
      <xdr:row>20</xdr:row>
      <xdr:rowOff>190500</xdr:rowOff>
    </xdr:to>
    <xdr:sp>
      <xdr:nvSpPr>
        <xdr:cNvPr id="8" name="Line 15"/>
        <xdr:cNvSpPr>
          <a:spLocks/>
        </xdr:cNvSpPr>
      </xdr:nvSpPr>
      <xdr:spPr>
        <a:xfrm flipH="1">
          <a:off x="6010275" y="3781425"/>
          <a:ext cx="4305300" cy="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847725</xdr:colOff>
      <xdr:row>20</xdr:row>
      <xdr:rowOff>190500</xdr:rowOff>
    </xdr:from>
    <xdr:to>
      <xdr:col>11</xdr:col>
      <xdr:colOff>1362075</xdr:colOff>
      <xdr:row>23</xdr:row>
      <xdr:rowOff>0</xdr:rowOff>
    </xdr:to>
    <xdr:sp>
      <xdr:nvSpPr>
        <xdr:cNvPr id="9" name="Freeform 16"/>
        <xdr:cNvSpPr>
          <a:spLocks/>
        </xdr:cNvSpPr>
      </xdr:nvSpPr>
      <xdr:spPr>
        <a:xfrm>
          <a:off x="6896100" y="3781425"/>
          <a:ext cx="504825" cy="323850"/>
        </a:xfrm>
        <a:custGeom>
          <a:pathLst>
            <a:path h="63" w="105">
              <a:moveTo>
                <a:pt x="0" y="63"/>
              </a:moveTo>
              <a:cubicBezTo>
                <a:pt x="30" y="46"/>
                <a:pt x="61" y="29"/>
                <a:pt x="78" y="19"/>
              </a:cubicBezTo>
              <a:cubicBezTo>
                <a:pt x="95" y="9"/>
                <a:pt x="100" y="4"/>
                <a:pt x="105" y="0"/>
              </a:cubicBezTo>
            </a:path>
          </a:pathLst>
        </a:custGeom>
        <a:noFill/>
        <a:ln w="127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15</xdr:row>
      <xdr:rowOff>76200</xdr:rowOff>
    </xdr:from>
    <xdr:to>
      <xdr:col>17</xdr:col>
      <xdr:colOff>152400</xdr:colOff>
      <xdr:row>20</xdr:row>
      <xdr:rowOff>190500</xdr:rowOff>
    </xdr:to>
    <xdr:sp>
      <xdr:nvSpPr>
        <xdr:cNvPr id="10" name="Freeform 17"/>
        <xdr:cNvSpPr>
          <a:spLocks/>
        </xdr:cNvSpPr>
      </xdr:nvSpPr>
      <xdr:spPr>
        <a:xfrm>
          <a:off x="10048875" y="2724150"/>
          <a:ext cx="1724025" cy="1057275"/>
        </a:xfrm>
        <a:custGeom>
          <a:pathLst>
            <a:path h="114" w="179">
              <a:moveTo>
                <a:pt x="0" y="114"/>
              </a:moveTo>
              <a:cubicBezTo>
                <a:pt x="22" y="109"/>
                <a:pt x="45" y="105"/>
                <a:pt x="70" y="91"/>
              </a:cubicBezTo>
              <a:cubicBezTo>
                <a:pt x="95" y="77"/>
                <a:pt x="132" y="46"/>
                <a:pt x="150" y="31"/>
              </a:cubicBezTo>
              <a:cubicBezTo>
                <a:pt x="168" y="16"/>
                <a:pt x="174" y="5"/>
                <a:pt x="179" y="0"/>
              </a:cubicBezTo>
            </a:path>
          </a:pathLst>
        </a:custGeom>
        <a:noFill/>
        <a:ln w="127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20</xdr:row>
      <xdr:rowOff>19050</xdr:rowOff>
    </xdr:from>
    <xdr:to>
      <xdr:col>11</xdr:col>
      <xdr:colOff>647700</xdr:colOff>
      <xdr:row>21</xdr:row>
      <xdr:rowOff>28575</xdr:rowOff>
    </xdr:to>
    <xdr:sp>
      <xdr:nvSpPr>
        <xdr:cNvPr id="11" name="Text Box 19"/>
        <xdr:cNvSpPr txBox="1">
          <a:spLocks noChangeArrowheads="1"/>
        </xdr:cNvSpPr>
      </xdr:nvSpPr>
      <xdr:spPr>
        <a:xfrm>
          <a:off x="6457950" y="3609975"/>
          <a:ext cx="247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ºC</a:t>
          </a:r>
        </a:p>
      </xdr:txBody>
    </xdr:sp>
    <xdr:clientData/>
  </xdr:twoCellAnchor>
  <xdr:twoCellAnchor>
    <xdr:from>
      <xdr:col>13</xdr:col>
      <xdr:colOff>476250</xdr:colOff>
      <xdr:row>21</xdr:row>
      <xdr:rowOff>47625</xdr:rowOff>
    </xdr:from>
    <xdr:to>
      <xdr:col>13</xdr:col>
      <xdr:colOff>476250</xdr:colOff>
      <xdr:row>27</xdr:row>
      <xdr:rowOff>9525</xdr:rowOff>
    </xdr:to>
    <xdr:sp>
      <xdr:nvSpPr>
        <xdr:cNvPr id="12" name="Line 20"/>
        <xdr:cNvSpPr>
          <a:spLocks/>
        </xdr:cNvSpPr>
      </xdr:nvSpPr>
      <xdr:spPr>
        <a:xfrm>
          <a:off x="8753475" y="3829050"/>
          <a:ext cx="0" cy="990600"/>
        </a:xfrm>
        <a:prstGeom prst="lin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21</xdr:row>
      <xdr:rowOff>142875</xdr:rowOff>
    </xdr:from>
    <xdr:to>
      <xdr:col>16</xdr:col>
      <xdr:colOff>161925</xdr:colOff>
      <xdr:row>23</xdr:row>
      <xdr:rowOff>161925</xdr:rowOff>
    </xdr:to>
    <xdr:sp>
      <xdr:nvSpPr>
        <xdr:cNvPr id="13" name="Freeform 23"/>
        <xdr:cNvSpPr>
          <a:spLocks/>
        </xdr:cNvSpPr>
      </xdr:nvSpPr>
      <xdr:spPr>
        <a:xfrm>
          <a:off x="10925175" y="3924300"/>
          <a:ext cx="638175" cy="342900"/>
        </a:xfrm>
        <a:custGeom>
          <a:pathLst>
            <a:path h="35" w="107">
              <a:moveTo>
                <a:pt x="0" y="35"/>
              </a:moveTo>
              <a:cubicBezTo>
                <a:pt x="23" y="30"/>
                <a:pt x="47" y="26"/>
                <a:pt x="65" y="20"/>
              </a:cubicBezTo>
              <a:cubicBezTo>
                <a:pt x="83" y="14"/>
                <a:pt x="95" y="7"/>
                <a:pt x="107" y="0"/>
              </a:cubicBezTo>
            </a:path>
          </a:pathLst>
        </a:custGeom>
        <a:noFill/>
        <a:ln w="127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23</xdr:row>
      <xdr:rowOff>142875</xdr:rowOff>
    </xdr:from>
    <xdr:to>
      <xdr:col>11</xdr:col>
      <xdr:colOff>847725</xdr:colOff>
      <xdr:row>25</xdr:row>
      <xdr:rowOff>38100</xdr:rowOff>
    </xdr:to>
    <xdr:sp>
      <xdr:nvSpPr>
        <xdr:cNvPr id="14" name="Freeform 24"/>
        <xdr:cNvSpPr>
          <a:spLocks/>
        </xdr:cNvSpPr>
      </xdr:nvSpPr>
      <xdr:spPr>
        <a:xfrm>
          <a:off x="6496050" y="4248150"/>
          <a:ext cx="400050" cy="276225"/>
        </a:xfrm>
        <a:custGeom>
          <a:pathLst>
            <a:path h="33" w="61">
              <a:moveTo>
                <a:pt x="61" y="0"/>
              </a:moveTo>
              <a:cubicBezTo>
                <a:pt x="61" y="0"/>
                <a:pt x="30" y="16"/>
                <a:pt x="0" y="33"/>
              </a:cubicBezTo>
            </a:path>
          </a:pathLst>
        </a:custGeom>
        <a:noFill/>
        <a:ln w="127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333375</xdr:colOff>
      <xdr:row>23</xdr:row>
      <xdr:rowOff>180975</xdr:rowOff>
    </xdr:from>
    <xdr:to>
      <xdr:col>13</xdr:col>
      <xdr:colOff>619125</xdr:colOff>
      <xdr:row>25</xdr:row>
      <xdr:rowOff>9525</xdr:rowOff>
    </xdr:to>
    <xdr:sp>
      <xdr:nvSpPr>
        <xdr:cNvPr id="15" name="Text Box 25"/>
        <xdr:cNvSpPr txBox="1">
          <a:spLocks noChangeArrowheads="1"/>
        </xdr:cNvSpPr>
      </xdr:nvSpPr>
      <xdr:spPr>
        <a:xfrm>
          <a:off x="8610600" y="4286250"/>
          <a:ext cx="2857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bar</a:t>
          </a:r>
        </a:p>
      </xdr:txBody>
    </xdr:sp>
    <xdr:clientData/>
  </xdr:twoCellAnchor>
  <xdr:twoCellAnchor>
    <xdr:from>
      <xdr:col>11</xdr:col>
      <xdr:colOff>800100</xdr:colOff>
      <xdr:row>23</xdr:row>
      <xdr:rowOff>161925</xdr:rowOff>
    </xdr:from>
    <xdr:to>
      <xdr:col>15</xdr:col>
      <xdr:colOff>285750</xdr:colOff>
      <xdr:row>23</xdr:row>
      <xdr:rowOff>161925</xdr:rowOff>
    </xdr:to>
    <xdr:sp>
      <xdr:nvSpPr>
        <xdr:cNvPr id="16" name="Line 29"/>
        <xdr:cNvSpPr>
          <a:spLocks/>
        </xdr:cNvSpPr>
      </xdr:nvSpPr>
      <xdr:spPr>
        <a:xfrm flipV="1">
          <a:off x="6848475" y="4267200"/>
          <a:ext cx="4067175" cy="0"/>
        </a:xfrm>
        <a:prstGeom prst="line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314325</xdr:colOff>
      <xdr:row>25</xdr:row>
      <xdr:rowOff>114300</xdr:rowOff>
    </xdr:from>
    <xdr:to>
      <xdr:col>13</xdr:col>
      <xdr:colOff>504825</xdr:colOff>
      <xdr:row>26</xdr:row>
      <xdr:rowOff>142875</xdr:rowOff>
    </xdr:to>
    <xdr:sp>
      <xdr:nvSpPr>
        <xdr:cNvPr id="17" name="Text Box 31"/>
        <xdr:cNvSpPr txBox="1">
          <a:spLocks noChangeArrowheads="1"/>
        </xdr:cNvSpPr>
      </xdr:nvSpPr>
      <xdr:spPr>
        <a:xfrm>
          <a:off x="8591550" y="4600575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-25000">
              <a:solidFill>
                <a:srgbClr val="FF00FF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13</xdr:col>
      <xdr:colOff>1200150</xdr:colOff>
      <xdr:row>26</xdr:row>
      <xdr:rowOff>0</xdr:rowOff>
    </xdr:from>
    <xdr:to>
      <xdr:col>13</xdr:col>
      <xdr:colOff>1371600</xdr:colOff>
      <xdr:row>27</xdr:row>
      <xdr:rowOff>47625</xdr:rowOff>
    </xdr:to>
    <xdr:sp>
      <xdr:nvSpPr>
        <xdr:cNvPr id="18" name="Text Box 32"/>
        <xdr:cNvSpPr txBox="1">
          <a:spLocks noChangeArrowheads="1"/>
        </xdr:cNvSpPr>
      </xdr:nvSpPr>
      <xdr:spPr>
        <a:xfrm>
          <a:off x="9477375" y="4648200"/>
          <a:ext cx="171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13</xdr:col>
      <xdr:colOff>1162050</xdr:colOff>
      <xdr:row>23</xdr:row>
      <xdr:rowOff>123825</xdr:rowOff>
    </xdr:from>
    <xdr:to>
      <xdr:col>13</xdr:col>
      <xdr:colOff>1162050</xdr:colOff>
      <xdr:row>27</xdr:row>
      <xdr:rowOff>28575</xdr:rowOff>
    </xdr:to>
    <xdr:sp>
      <xdr:nvSpPr>
        <xdr:cNvPr id="19" name="Line 30"/>
        <xdr:cNvSpPr>
          <a:spLocks/>
        </xdr:cNvSpPr>
      </xdr:nvSpPr>
      <xdr:spPr>
        <a:xfrm>
          <a:off x="9439275" y="4229100"/>
          <a:ext cx="0" cy="609600"/>
        </a:xfrm>
        <a:prstGeom prst="lin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19</xdr:row>
      <xdr:rowOff>47625</xdr:rowOff>
    </xdr:from>
    <xdr:to>
      <xdr:col>17</xdr:col>
      <xdr:colOff>9525</xdr:colOff>
      <xdr:row>20</xdr:row>
      <xdr:rowOff>76200</xdr:rowOff>
    </xdr:to>
    <xdr:sp>
      <xdr:nvSpPr>
        <xdr:cNvPr id="20" name="Text Box 33"/>
        <xdr:cNvSpPr txBox="1">
          <a:spLocks noChangeArrowheads="1"/>
        </xdr:cNvSpPr>
      </xdr:nvSpPr>
      <xdr:spPr>
        <a:xfrm>
          <a:off x="11020425" y="3476625"/>
          <a:ext cx="6096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h = cons</a:t>
          </a:r>
          <a:r>
            <a:rPr lang="en-US" cap="none" sz="1000" b="0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t</a:t>
          </a:r>
        </a:p>
      </xdr:txBody>
    </xdr:sp>
    <xdr:clientData/>
  </xdr:twoCellAnchor>
  <xdr:twoCellAnchor>
    <xdr:from>
      <xdr:col>13</xdr:col>
      <xdr:colOff>962025</xdr:colOff>
      <xdr:row>20</xdr:row>
      <xdr:rowOff>9525</xdr:rowOff>
    </xdr:from>
    <xdr:to>
      <xdr:col>15</xdr:col>
      <xdr:colOff>390525</xdr:colOff>
      <xdr:row>23</xdr:row>
      <xdr:rowOff>19050</xdr:rowOff>
    </xdr:to>
    <xdr:sp>
      <xdr:nvSpPr>
        <xdr:cNvPr id="21" name="Line 34"/>
        <xdr:cNvSpPr>
          <a:spLocks/>
        </xdr:cNvSpPr>
      </xdr:nvSpPr>
      <xdr:spPr>
        <a:xfrm flipH="1">
          <a:off x="9239250" y="3600450"/>
          <a:ext cx="1781175" cy="5238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1323975</xdr:colOff>
      <xdr:row>20</xdr:row>
      <xdr:rowOff>190500</xdr:rowOff>
    </xdr:from>
    <xdr:to>
      <xdr:col>14</xdr:col>
      <xdr:colOff>152400</xdr:colOff>
      <xdr:row>21</xdr:row>
      <xdr:rowOff>9525</xdr:rowOff>
    </xdr:to>
    <xdr:sp>
      <xdr:nvSpPr>
        <xdr:cNvPr id="22" name="Line 29"/>
        <xdr:cNvSpPr>
          <a:spLocks/>
        </xdr:cNvSpPr>
      </xdr:nvSpPr>
      <xdr:spPr>
        <a:xfrm flipV="1">
          <a:off x="7372350" y="3781425"/>
          <a:ext cx="2638425" cy="9525"/>
        </a:xfrm>
        <a:prstGeom prst="line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419100</xdr:colOff>
      <xdr:row>26</xdr:row>
      <xdr:rowOff>133350</xdr:rowOff>
    </xdr:from>
    <xdr:to>
      <xdr:col>13</xdr:col>
      <xdr:colOff>495300</xdr:colOff>
      <xdr:row>27</xdr:row>
      <xdr:rowOff>47625</xdr:rowOff>
    </xdr:to>
    <xdr:sp>
      <xdr:nvSpPr>
        <xdr:cNvPr id="23" name="Oval 28"/>
        <xdr:cNvSpPr>
          <a:spLocks/>
        </xdr:cNvSpPr>
      </xdr:nvSpPr>
      <xdr:spPr>
        <a:xfrm>
          <a:off x="8696325" y="4781550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276225</xdr:colOff>
      <xdr:row>20</xdr:row>
      <xdr:rowOff>142875</xdr:rowOff>
    </xdr:from>
    <xdr:to>
      <xdr:col>13</xdr:col>
      <xdr:colOff>457200</xdr:colOff>
      <xdr:row>22</xdr:row>
      <xdr:rowOff>38100</xdr:rowOff>
    </xdr:to>
    <xdr:sp>
      <xdr:nvSpPr>
        <xdr:cNvPr id="24" name="CuadroTexto 24"/>
        <xdr:cNvSpPr txBox="1">
          <a:spLocks noChangeArrowheads="1"/>
        </xdr:cNvSpPr>
      </xdr:nvSpPr>
      <xdr:spPr>
        <a:xfrm>
          <a:off x="8553450" y="3733800"/>
          <a:ext cx="180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13</xdr:col>
      <xdr:colOff>485775</xdr:colOff>
      <xdr:row>21</xdr:row>
      <xdr:rowOff>19050</xdr:rowOff>
    </xdr:from>
    <xdr:to>
      <xdr:col>13</xdr:col>
      <xdr:colOff>1152525</xdr:colOff>
      <xdr:row>23</xdr:row>
      <xdr:rowOff>152400</xdr:rowOff>
    </xdr:to>
    <xdr:sp>
      <xdr:nvSpPr>
        <xdr:cNvPr id="25" name="Forma libre 25"/>
        <xdr:cNvSpPr>
          <a:spLocks/>
        </xdr:cNvSpPr>
      </xdr:nvSpPr>
      <xdr:spPr>
        <a:xfrm>
          <a:off x="8763000" y="3800475"/>
          <a:ext cx="657225" cy="457200"/>
        </a:xfrm>
        <a:custGeom>
          <a:pathLst>
            <a:path h="552450" w="857250">
              <a:moveTo>
                <a:pt x="0" y="0"/>
              </a:moveTo>
              <a:cubicBezTo>
                <a:pt x="109537" y="82550"/>
                <a:pt x="219075" y="165100"/>
                <a:pt x="361950" y="257175"/>
              </a:cubicBezTo>
              <a:cubicBezTo>
                <a:pt x="504825" y="349250"/>
                <a:pt x="681037" y="450850"/>
                <a:pt x="857250" y="552450"/>
              </a:cubicBezTo>
            </a:path>
          </a:pathLst>
        </a:cu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1133475</xdr:colOff>
      <xdr:row>23</xdr:row>
      <xdr:rowOff>152400</xdr:rowOff>
    </xdr:from>
    <xdr:to>
      <xdr:col>13</xdr:col>
      <xdr:colOff>1314450</xdr:colOff>
      <xdr:row>25</xdr:row>
      <xdr:rowOff>85725</xdr:rowOff>
    </xdr:to>
    <xdr:sp>
      <xdr:nvSpPr>
        <xdr:cNvPr id="26" name="CuadroTexto 26"/>
        <xdr:cNvSpPr txBox="1">
          <a:spLocks noChangeArrowheads="1"/>
        </xdr:cNvSpPr>
      </xdr:nvSpPr>
      <xdr:spPr>
        <a:xfrm>
          <a:off x="9410700" y="4257675"/>
          <a:ext cx="1809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11</xdr:col>
      <xdr:colOff>561975</xdr:colOff>
      <xdr:row>23</xdr:row>
      <xdr:rowOff>161925</xdr:rowOff>
    </xdr:from>
    <xdr:to>
      <xdr:col>15</xdr:col>
      <xdr:colOff>685800</xdr:colOff>
      <xdr:row>23</xdr:row>
      <xdr:rowOff>161925</xdr:rowOff>
    </xdr:to>
    <xdr:sp>
      <xdr:nvSpPr>
        <xdr:cNvPr id="27" name="Line 15"/>
        <xdr:cNvSpPr>
          <a:spLocks/>
        </xdr:cNvSpPr>
      </xdr:nvSpPr>
      <xdr:spPr>
        <a:xfrm flipH="1">
          <a:off x="6610350" y="4267200"/>
          <a:ext cx="4705350" cy="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1114425</xdr:colOff>
      <xdr:row>23</xdr:row>
      <xdr:rowOff>142875</xdr:rowOff>
    </xdr:from>
    <xdr:to>
      <xdr:col>13</xdr:col>
      <xdr:colOff>1190625</xdr:colOff>
      <xdr:row>24</xdr:row>
      <xdr:rowOff>19050</xdr:rowOff>
    </xdr:to>
    <xdr:sp>
      <xdr:nvSpPr>
        <xdr:cNvPr id="28" name="Oval 28"/>
        <xdr:cNvSpPr>
          <a:spLocks/>
        </xdr:cNvSpPr>
      </xdr:nvSpPr>
      <xdr:spPr>
        <a:xfrm>
          <a:off x="9391650" y="4248150"/>
          <a:ext cx="7620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23</xdr:row>
      <xdr:rowOff>9525</xdr:rowOff>
    </xdr:from>
    <xdr:to>
      <xdr:col>11</xdr:col>
      <xdr:colOff>609600</xdr:colOff>
      <xdr:row>24</xdr:row>
      <xdr:rowOff>19050</xdr:rowOff>
    </xdr:to>
    <xdr:sp>
      <xdr:nvSpPr>
        <xdr:cNvPr id="29" name="Text Box 19"/>
        <xdr:cNvSpPr txBox="1">
          <a:spLocks noChangeArrowheads="1"/>
        </xdr:cNvSpPr>
      </xdr:nvSpPr>
      <xdr:spPr>
        <a:xfrm>
          <a:off x="6419850" y="411480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ºC</a:t>
          </a:r>
        </a:p>
      </xdr:txBody>
    </xdr:sp>
    <xdr:clientData/>
  </xdr:twoCellAnchor>
  <xdr:twoCellAnchor>
    <xdr:from>
      <xdr:col>11</xdr:col>
      <xdr:colOff>1371600</xdr:colOff>
      <xdr:row>20</xdr:row>
      <xdr:rowOff>180975</xdr:rowOff>
    </xdr:from>
    <xdr:to>
      <xdr:col>11</xdr:col>
      <xdr:colOff>1371600</xdr:colOff>
      <xdr:row>27</xdr:row>
      <xdr:rowOff>19050</xdr:rowOff>
    </xdr:to>
    <xdr:sp>
      <xdr:nvSpPr>
        <xdr:cNvPr id="30" name="Line 20"/>
        <xdr:cNvSpPr>
          <a:spLocks/>
        </xdr:cNvSpPr>
      </xdr:nvSpPr>
      <xdr:spPr>
        <a:xfrm>
          <a:off x="7419975" y="3771900"/>
          <a:ext cx="0" cy="1057275"/>
        </a:xfrm>
        <a:prstGeom prst="lin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1343025</xdr:colOff>
      <xdr:row>26</xdr:row>
      <xdr:rowOff>123825</xdr:rowOff>
    </xdr:from>
    <xdr:to>
      <xdr:col>11</xdr:col>
      <xdr:colOff>1419225</xdr:colOff>
      <xdr:row>27</xdr:row>
      <xdr:rowOff>38100</xdr:rowOff>
    </xdr:to>
    <xdr:sp>
      <xdr:nvSpPr>
        <xdr:cNvPr id="31" name="Oval 28"/>
        <xdr:cNvSpPr>
          <a:spLocks/>
        </xdr:cNvSpPr>
      </xdr:nvSpPr>
      <xdr:spPr>
        <a:xfrm>
          <a:off x="7391400" y="47720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20</xdr:row>
      <xdr:rowOff>161925</xdr:rowOff>
    </xdr:from>
    <xdr:to>
      <xdr:col>14</xdr:col>
      <xdr:colOff>200025</xdr:colOff>
      <xdr:row>21</xdr:row>
      <xdr:rowOff>47625</xdr:rowOff>
    </xdr:to>
    <xdr:sp>
      <xdr:nvSpPr>
        <xdr:cNvPr id="32" name="Oval 28"/>
        <xdr:cNvSpPr>
          <a:spLocks/>
        </xdr:cNvSpPr>
      </xdr:nvSpPr>
      <xdr:spPr>
        <a:xfrm>
          <a:off x="9982200" y="37528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20</xdr:row>
      <xdr:rowOff>161925</xdr:rowOff>
    </xdr:from>
    <xdr:to>
      <xdr:col>13</xdr:col>
      <xdr:colOff>523875</xdr:colOff>
      <xdr:row>21</xdr:row>
      <xdr:rowOff>47625</xdr:rowOff>
    </xdr:to>
    <xdr:sp>
      <xdr:nvSpPr>
        <xdr:cNvPr id="33" name="Oval 28"/>
        <xdr:cNvSpPr>
          <a:spLocks/>
        </xdr:cNvSpPr>
      </xdr:nvSpPr>
      <xdr:spPr>
        <a:xfrm>
          <a:off x="8724900" y="3752850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1333500</xdr:colOff>
      <xdr:row>20</xdr:row>
      <xdr:rowOff>161925</xdr:rowOff>
    </xdr:from>
    <xdr:to>
      <xdr:col>11</xdr:col>
      <xdr:colOff>1409700</xdr:colOff>
      <xdr:row>21</xdr:row>
      <xdr:rowOff>47625</xdr:rowOff>
    </xdr:to>
    <xdr:sp>
      <xdr:nvSpPr>
        <xdr:cNvPr id="34" name="Oval 28"/>
        <xdr:cNvSpPr>
          <a:spLocks/>
        </xdr:cNvSpPr>
      </xdr:nvSpPr>
      <xdr:spPr>
        <a:xfrm>
          <a:off x="7381875" y="3752850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866775</xdr:colOff>
      <xdr:row>25</xdr:row>
      <xdr:rowOff>114300</xdr:rowOff>
    </xdr:from>
    <xdr:to>
      <xdr:col>11</xdr:col>
      <xdr:colOff>1323975</xdr:colOff>
      <xdr:row>26</xdr:row>
      <xdr:rowOff>152400</xdr:rowOff>
    </xdr:to>
    <xdr:sp>
      <xdr:nvSpPr>
        <xdr:cNvPr id="35" name="Text Box 31"/>
        <xdr:cNvSpPr txBox="1">
          <a:spLocks noChangeArrowheads="1"/>
        </xdr:cNvSpPr>
      </xdr:nvSpPr>
      <xdr:spPr>
        <a:xfrm>
          <a:off x="6915150" y="4600575"/>
          <a:ext cx="457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-25000">
              <a:solidFill>
                <a:srgbClr val="FF00FF"/>
              </a:solidFill>
              <a:latin typeface="Arial"/>
              <a:ea typeface="Arial"/>
              <a:cs typeface="Arial"/>
            </a:rPr>
            <a:t>1,L_sat</a:t>
          </a:r>
        </a:p>
      </xdr:txBody>
    </xdr:sp>
    <xdr:clientData/>
  </xdr:twoCellAnchor>
  <xdr:twoCellAnchor>
    <xdr:from>
      <xdr:col>13</xdr:col>
      <xdr:colOff>1114425</xdr:colOff>
      <xdr:row>26</xdr:row>
      <xdr:rowOff>142875</xdr:rowOff>
    </xdr:from>
    <xdr:to>
      <xdr:col>13</xdr:col>
      <xdr:colOff>1190625</xdr:colOff>
      <xdr:row>27</xdr:row>
      <xdr:rowOff>47625</xdr:rowOff>
    </xdr:to>
    <xdr:sp>
      <xdr:nvSpPr>
        <xdr:cNvPr id="36" name="Oval 28"/>
        <xdr:cNvSpPr>
          <a:spLocks/>
        </xdr:cNvSpPr>
      </xdr:nvSpPr>
      <xdr:spPr>
        <a:xfrm>
          <a:off x="9391650" y="4791075"/>
          <a:ext cx="7620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26</xdr:row>
      <xdr:rowOff>142875</xdr:rowOff>
    </xdr:from>
    <xdr:to>
      <xdr:col>14</xdr:col>
      <xdr:colOff>200025</xdr:colOff>
      <xdr:row>27</xdr:row>
      <xdr:rowOff>47625</xdr:rowOff>
    </xdr:to>
    <xdr:sp>
      <xdr:nvSpPr>
        <xdr:cNvPr id="37" name="Oval 28"/>
        <xdr:cNvSpPr>
          <a:spLocks/>
        </xdr:cNvSpPr>
      </xdr:nvSpPr>
      <xdr:spPr>
        <a:xfrm>
          <a:off x="9982200" y="4791075"/>
          <a:ext cx="7620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21</xdr:row>
      <xdr:rowOff>66675</xdr:rowOff>
    </xdr:from>
    <xdr:to>
      <xdr:col>14</xdr:col>
      <xdr:colOff>161925</xdr:colOff>
      <xdr:row>27</xdr:row>
      <xdr:rowOff>28575</xdr:rowOff>
    </xdr:to>
    <xdr:sp>
      <xdr:nvSpPr>
        <xdr:cNvPr id="38" name="Line 20"/>
        <xdr:cNvSpPr>
          <a:spLocks/>
        </xdr:cNvSpPr>
      </xdr:nvSpPr>
      <xdr:spPr>
        <a:xfrm>
          <a:off x="10020300" y="3848100"/>
          <a:ext cx="0" cy="990600"/>
        </a:xfrm>
        <a:prstGeom prst="lin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25</xdr:row>
      <xdr:rowOff>114300</xdr:rowOff>
    </xdr:from>
    <xdr:to>
      <xdr:col>14</xdr:col>
      <xdr:colOff>723900</xdr:colOff>
      <xdr:row>26</xdr:row>
      <xdr:rowOff>152400</xdr:rowOff>
    </xdr:to>
    <xdr:sp>
      <xdr:nvSpPr>
        <xdr:cNvPr id="39" name="Text Box 31"/>
        <xdr:cNvSpPr txBox="1">
          <a:spLocks noChangeArrowheads="1"/>
        </xdr:cNvSpPr>
      </xdr:nvSpPr>
      <xdr:spPr>
        <a:xfrm>
          <a:off x="10115550" y="4600575"/>
          <a:ext cx="4667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-25000">
              <a:solidFill>
                <a:srgbClr val="FF00FF"/>
              </a:solidFill>
              <a:latin typeface="Arial"/>
              <a:ea typeface="Arial"/>
              <a:cs typeface="Arial"/>
            </a:rPr>
            <a:t>1,g_sat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fconsult.com/templates/Page.asp?id=38516" TargetMode="External" /><Relationship Id="rId2" Type="http://schemas.openxmlformats.org/officeDocument/2006/relationships/hyperlink" Target="http://www.afconsult.com/upload/TJANSTER_SERVICES/Utredning/Foldrar/Steamdat.zip" TargetMode="External" /><Relationship Id="rId3" Type="http://schemas.openxmlformats.org/officeDocument/2006/relationships/hyperlink" Target="http://www.afconsult.com/upload/TJANSTER_SERVICES/Utredning/Foldrar/Stemdat_nedladdning%20av%20dok.pdf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30"/>
  <sheetViews>
    <sheetView zoomScalePageLayoutView="0" workbookViewId="0" topLeftCell="A1">
      <selection activeCell="D40" sqref="D40"/>
    </sheetView>
  </sheetViews>
  <sheetFormatPr defaultColWidth="9.140625" defaultRowHeight="12.75"/>
  <sheetData>
    <row r="1" ht="12.75">
      <c r="A1">
        <v>0.501938</v>
      </c>
    </row>
    <row r="2" ht="12.75">
      <c r="A2">
        <v>0.162888</v>
      </c>
    </row>
    <row r="3" ht="12.75">
      <c r="A3">
        <v>-0.130356</v>
      </c>
    </row>
    <row r="4" ht="12.75">
      <c r="A4">
        <v>0.907919</v>
      </c>
    </row>
    <row r="5" ht="12.75">
      <c r="A5">
        <v>-0.551119</v>
      </c>
    </row>
    <row r="6" ht="12.75">
      <c r="A6">
        <v>0.146543</v>
      </c>
    </row>
    <row r="7" ht="12.75">
      <c r="A7">
        <v>0.235622</v>
      </c>
    </row>
    <row r="8" ht="12.75">
      <c r="A8">
        <v>0.789393</v>
      </c>
    </row>
    <row r="9" ht="12.75">
      <c r="A9">
        <v>0.673665</v>
      </c>
    </row>
    <row r="10" ht="12.75">
      <c r="A10">
        <v>1.207552</v>
      </c>
    </row>
    <row r="11" ht="12.75">
      <c r="A11">
        <v>0.0670665</v>
      </c>
    </row>
    <row r="12" ht="12.75">
      <c r="A12">
        <v>-0.084337</v>
      </c>
    </row>
    <row r="13" ht="12.75">
      <c r="A13">
        <v>-0.274637</v>
      </c>
    </row>
    <row r="14" ht="12.75">
      <c r="A14">
        <v>-0.743539</v>
      </c>
    </row>
    <row r="15" ht="12.75">
      <c r="A15">
        <v>-0.959456</v>
      </c>
    </row>
    <row r="16" ht="12.75">
      <c r="A16">
        <v>-0.687343</v>
      </c>
    </row>
    <row r="17" ht="12.75">
      <c r="A17">
        <v>-0.497089</v>
      </c>
    </row>
    <row r="18" ht="12.75">
      <c r="A18">
        <v>0.195286</v>
      </c>
    </row>
    <row r="19" ht="12.75">
      <c r="A19">
        <v>0.145831</v>
      </c>
    </row>
    <row r="20" ht="12.75">
      <c r="A20">
        <v>0.263129</v>
      </c>
    </row>
    <row r="21" ht="12.75">
      <c r="A21">
        <v>0.347247</v>
      </c>
    </row>
    <row r="22" ht="12.75">
      <c r="A22">
        <v>0.213486</v>
      </c>
    </row>
    <row r="23" ht="12.75">
      <c r="A23">
        <v>0.100754</v>
      </c>
    </row>
    <row r="24" ht="12.75">
      <c r="A24">
        <v>-0.032932</v>
      </c>
    </row>
    <row r="25" ht="12.75">
      <c r="A25">
        <v>-0.0270448</v>
      </c>
    </row>
    <row r="26" ht="12.75">
      <c r="A26">
        <v>-0.0253093</v>
      </c>
    </row>
    <row r="27" ht="12.75">
      <c r="A27">
        <v>-0.0267758</v>
      </c>
    </row>
    <row r="28" ht="12.75">
      <c r="A28">
        <v>-0.0822904</v>
      </c>
    </row>
    <row r="29" ht="12.75">
      <c r="A29">
        <v>0.0602253</v>
      </c>
    </row>
    <row r="30" ht="12.75">
      <c r="A30">
        <v>-0.0202595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"/>
  <dimension ref="B1:R7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3.140625" style="0" customWidth="1"/>
    <col min="4" max="4" width="22.28125" style="0" customWidth="1"/>
    <col min="5" max="5" width="6.57421875" style="0" customWidth="1"/>
    <col min="6" max="6" width="18.140625" style="553" customWidth="1"/>
    <col min="7" max="7" width="9.421875" style="0" customWidth="1"/>
    <col min="8" max="8" width="11.57421875" style="0" customWidth="1"/>
    <col min="9" max="9" width="3.140625" style="0" customWidth="1"/>
    <col min="10" max="10" width="3.8515625" style="0" customWidth="1"/>
    <col min="11" max="11" width="4.00390625" style="0" customWidth="1"/>
    <col min="12" max="12" width="22.8515625" style="0" customWidth="1"/>
    <col min="13" max="13" width="11.57421875" style="0" customWidth="1"/>
    <col min="14" max="14" width="19.421875" style="0" customWidth="1"/>
    <col min="15" max="16" width="11.57421875" style="0" customWidth="1"/>
    <col min="17" max="18" width="3.28125" style="0" customWidth="1"/>
    <col min="19" max="16384" width="11.57421875" style="0" customWidth="1"/>
  </cols>
  <sheetData>
    <row r="1" spans="5:18" ht="13.5" thickBot="1">
      <c r="E1" s="49"/>
      <c r="F1" s="516"/>
      <c r="G1" s="49"/>
      <c r="H1" s="517"/>
      <c r="R1" s="592" t="s">
        <v>581</v>
      </c>
    </row>
    <row r="2" spans="2:18" ht="13.5" thickTop="1">
      <c r="B2" s="572"/>
      <c r="C2" s="573"/>
      <c r="D2" s="573"/>
      <c r="E2" s="574"/>
      <c r="F2" s="575"/>
      <c r="G2" s="574"/>
      <c r="H2" s="576"/>
      <c r="I2" s="573"/>
      <c r="J2" s="573"/>
      <c r="K2" s="573"/>
      <c r="L2" s="573"/>
      <c r="M2" s="573"/>
      <c r="N2" s="573"/>
      <c r="O2" s="573"/>
      <c r="P2" s="573"/>
      <c r="Q2" s="573"/>
      <c r="R2" s="580"/>
    </row>
    <row r="3" spans="2:18" ht="12.75">
      <c r="B3" s="571"/>
      <c r="C3" s="177"/>
      <c r="D3" s="593" t="s">
        <v>468</v>
      </c>
      <c r="E3" s="300"/>
      <c r="F3" s="518"/>
      <c r="G3" s="300"/>
      <c r="H3" s="519"/>
      <c r="I3" s="170"/>
      <c r="J3" s="5"/>
      <c r="K3" s="177"/>
      <c r="L3" s="178"/>
      <c r="M3" s="178"/>
      <c r="N3" s="178"/>
      <c r="O3" s="178"/>
      <c r="P3" s="178"/>
      <c r="Q3" s="170"/>
      <c r="R3" s="581"/>
    </row>
    <row r="4" spans="2:18" ht="15">
      <c r="B4" s="571"/>
      <c r="C4" s="520"/>
      <c r="D4" s="34" t="s">
        <v>469</v>
      </c>
      <c r="E4" s="32"/>
      <c r="F4" s="521"/>
      <c r="G4" s="32"/>
      <c r="H4" s="522"/>
      <c r="I4" s="304"/>
      <c r="J4" s="5"/>
      <c r="K4" s="520"/>
      <c r="L4" s="5" t="s">
        <v>470</v>
      </c>
      <c r="M4" s="32"/>
      <c r="N4" s="521"/>
      <c r="O4" s="32"/>
      <c r="P4" s="34"/>
      <c r="Q4" s="304"/>
      <c r="R4" s="581"/>
    </row>
    <row r="5" spans="2:18" ht="15">
      <c r="B5" s="571"/>
      <c r="C5" s="520"/>
      <c r="D5" s="34" t="s">
        <v>471</v>
      </c>
      <c r="E5" s="32"/>
      <c r="F5" s="521"/>
      <c r="G5" s="32"/>
      <c r="H5" s="522"/>
      <c r="I5" s="304"/>
      <c r="J5" s="5"/>
      <c r="K5" s="520"/>
      <c r="L5" s="5"/>
      <c r="M5" s="32" t="s">
        <v>472</v>
      </c>
      <c r="N5" s="523" t="s">
        <v>473</v>
      </c>
      <c r="O5" s="32"/>
      <c r="P5" s="569"/>
      <c r="Q5" s="304"/>
      <c r="R5" s="581"/>
    </row>
    <row r="6" spans="2:18" ht="15">
      <c r="B6" s="571"/>
      <c r="C6" s="520"/>
      <c r="D6" s="34" t="s">
        <v>474</v>
      </c>
      <c r="E6" s="32"/>
      <c r="F6" s="521"/>
      <c r="G6" s="32"/>
      <c r="H6" s="522"/>
      <c r="I6" s="304"/>
      <c r="J6" s="5"/>
      <c r="K6" s="520"/>
      <c r="L6" s="36" t="s">
        <v>527</v>
      </c>
      <c r="M6" s="32" t="s">
        <v>475</v>
      </c>
      <c r="N6" s="524" t="s">
        <v>476</v>
      </c>
      <c r="O6" s="47">
        <f>SaturWater_Enthalpy_t(G30)</f>
        <v>604.6689656707003</v>
      </c>
      <c r="P6" s="568" t="s">
        <v>180</v>
      </c>
      <c r="Q6" s="304"/>
      <c r="R6" s="581"/>
    </row>
    <row r="7" spans="2:18" ht="15">
      <c r="B7" s="571"/>
      <c r="C7" s="520"/>
      <c r="D7" s="5"/>
      <c r="E7" s="32"/>
      <c r="F7" s="521"/>
      <c r="G7" s="32"/>
      <c r="H7" s="522"/>
      <c r="I7" s="304"/>
      <c r="J7" s="5"/>
      <c r="K7" s="520"/>
      <c r="L7" s="36" t="s">
        <v>528</v>
      </c>
      <c r="M7" s="32" t="s">
        <v>477</v>
      </c>
      <c r="N7" s="525" t="s">
        <v>478</v>
      </c>
      <c r="O7" s="526">
        <f>SaturSteam_Enthalpy_t(G30)</f>
        <v>2737.6279261305244</v>
      </c>
      <c r="P7" s="568" t="s">
        <v>180</v>
      </c>
      <c r="Q7" s="304"/>
      <c r="R7" s="581"/>
    </row>
    <row r="8" spans="2:18" ht="15">
      <c r="B8" s="571"/>
      <c r="C8" s="520"/>
      <c r="D8" s="547" t="s">
        <v>479</v>
      </c>
      <c r="E8" s="32"/>
      <c r="F8" s="521"/>
      <c r="G8" s="32"/>
      <c r="H8" s="527"/>
      <c r="I8" s="304"/>
      <c r="J8" s="5"/>
      <c r="K8" s="520"/>
      <c r="L8" s="568" t="s">
        <v>534</v>
      </c>
      <c r="M8" s="32" t="s">
        <v>481</v>
      </c>
      <c r="N8" s="523" t="s">
        <v>482</v>
      </c>
      <c r="O8" s="38">
        <f>(G27-O6)/(O7-O6)</f>
        <v>0.9146035935492011</v>
      </c>
      <c r="P8" s="569" t="s">
        <v>13</v>
      </c>
      <c r="Q8" s="304"/>
      <c r="R8" s="581"/>
    </row>
    <row r="9" spans="2:18" ht="12.75">
      <c r="B9" s="571"/>
      <c r="C9" s="520"/>
      <c r="D9" s="586" t="s">
        <v>483</v>
      </c>
      <c r="E9" s="32"/>
      <c r="F9" s="521"/>
      <c r="G9" s="528"/>
      <c r="H9" s="529" t="s">
        <v>0</v>
      </c>
      <c r="I9" s="304"/>
      <c r="J9" s="5"/>
      <c r="K9" s="186"/>
      <c r="L9" s="530"/>
      <c r="M9" s="530"/>
      <c r="N9" s="531"/>
      <c r="O9" s="530"/>
      <c r="P9" s="530"/>
      <c r="Q9" s="532"/>
      <c r="R9" s="581"/>
    </row>
    <row r="10" spans="2:18" ht="15">
      <c r="B10" s="571"/>
      <c r="C10" s="520"/>
      <c r="D10" s="587" t="s">
        <v>484</v>
      </c>
      <c r="E10" s="62" t="s">
        <v>485</v>
      </c>
      <c r="F10" s="533"/>
      <c r="G10" s="583">
        <v>7</v>
      </c>
      <c r="H10" s="594" t="s">
        <v>12</v>
      </c>
      <c r="I10" s="304"/>
      <c r="J10" s="5"/>
      <c r="K10" s="5"/>
      <c r="L10" s="5"/>
      <c r="M10" s="5"/>
      <c r="N10" s="5"/>
      <c r="O10" s="5"/>
      <c r="P10" s="5"/>
      <c r="Q10" s="5"/>
      <c r="R10" s="581"/>
    </row>
    <row r="11" spans="2:18" ht="15.75">
      <c r="B11" s="571"/>
      <c r="C11" s="520"/>
      <c r="D11" s="587" t="s">
        <v>486</v>
      </c>
      <c r="E11" s="62" t="s">
        <v>487</v>
      </c>
      <c r="F11" s="533"/>
      <c r="G11" s="583">
        <v>0.9</v>
      </c>
      <c r="H11" s="594" t="s">
        <v>13</v>
      </c>
      <c r="I11" s="304"/>
      <c r="J11" s="5"/>
      <c r="K11" s="5"/>
      <c r="L11" s="5"/>
      <c r="M11" s="5"/>
      <c r="N11" s="5"/>
      <c r="O11" s="5"/>
      <c r="P11" s="5"/>
      <c r="Q11" s="5"/>
      <c r="R11" s="581"/>
    </row>
    <row r="12" spans="2:18" ht="12.75">
      <c r="B12" s="571"/>
      <c r="C12" s="520"/>
      <c r="D12" s="588"/>
      <c r="E12" s="62"/>
      <c r="F12" s="534"/>
      <c r="G12" s="535"/>
      <c r="H12" s="594"/>
      <c r="I12" s="304"/>
      <c r="J12" s="5"/>
      <c r="K12" s="5"/>
      <c r="L12" s="5" t="s">
        <v>31</v>
      </c>
      <c r="M12" s="5"/>
      <c r="N12" s="5"/>
      <c r="O12" s="5"/>
      <c r="P12" s="5"/>
      <c r="Q12" s="5"/>
      <c r="R12" s="581"/>
    </row>
    <row r="13" spans="2:18" ht="12.75">
      <c r="B13" s="571"/>
      <c r="C13" s="520"/>
      <c r="D13" s="589" t="s">
        <v>533</v>
      </c>
      <c r="E13" s="62"/>
      <c r="F13" s="534"/>
      <c r="G13" s="535"/>
      <c r="H13" s="594"/>
      <c r="I13" s="304"/>
      <c r="J13" s="5"/>
      <c r="K13" s="5"/>
      <c r="L13" s="5"/>
      <c r="M13" s="5"/>
      <c r="N13" s="5"/>
      <c r="O13" s="5"/>
      <c r="P13" s="5"/>
      <c r="Q13" s="5"/>
      <c r="R13" s="581"/>
    </row>
    <row r="14" spans="2:18" ht="15.75">
      <c r="B14" s="571"/>
      <c r="C14" s="520"/>
      <c r="D14" s="596" t="s">
        <v>488</v>
      </c>
      <c r="E14" s="62" t="s">
        <v>489</v>
      </c>
      <c r="F14" s="534" t="s">
        <v>490</v>
      </c>
      <c r="G14" s="536">
        <f>H2O_Enthalpy_p_x(G10,G11)</f>
        <v>2555.4808958002236</v>
      </c>
      <c r="H14" s="594" t="s">
        <v>180</v>
      </c>
      <c r="I14" s="304"/>
      <c r="J14" s="5"/>
      <c r="K14" s="5"/>
      <c r="L14" s="5"/>
      <c r="M14" s="32"/>
      <c r="N14" s="32"/>
      <c r="O14" s="5"/>
      <c r="P14" s="5"/>
      <c r="Q14" s="5"/>
      <c r="R14" s="581"/>
    </row>
    <row r="15" spans="2:18" ht="15.75">
      <c r="B15" s="571"/>
      <c r="C15" s="520"/>
      <c r="D15" s="596" t="s">
        <v>491</v>
      </c>
      <c r="E15" s="62" t="s">
        <v>492</v>
      </c>
      <c r="F15" s="537" t="s">
        <v>493</v>
      </c>
      <c r="G15" s="538">
        <f>H2O_Entropy_p_h(G10,G14)</f>
        <v>6.233837396613167</v>
      </c>
      <c r="H15" s="594" t="s">
        <v>36</v>
      </c>
      <c r="I15" s="304"/>
      <c r="J15" s="5"/>
      <c r="K15" s="5"/>
      <c r="L15" s="5"/>
      <c r="M15" s="32"/>
      <c r="N15" s="539" t="s">
        <v>487</v>
      </c>
      <c r="O15" s="57">
        <f>G11*100</f>
        <v>90</v>
      </c>
      <c r="P15" s="5"/>
      <c r="Q15" s="5"/>
      <c r="R15" s="581"/>
    </row>
    <row r="16" spans="2:18" ht="15.75">
      <c r="B16" s="571"/>
      <c r="C16" s="520"/>
      <c r="D16" s="596" t="s">
        <v>494</v>
      </c>
      <c r="E16" s="62" t="s">
        <v>495</v>
      </c>
      <c r="F16" s="540" t="s">
        <v>496</v>
      </c>
      <c r="G16" s="541">
        <f>H2O_SpecVolume_p_h(G10,G14)</f>
        <v>0.24552371689310007</v>
      </c>
      <c r="H16" s="594" t="s">
        <v>497</v>
      </c>
      <c r="I16" s="304"/>
      <c r="J16" s="5"/>
      <c r="K16" s="5"/>
      <c r="L16" s="310"/>
      <c r="M16" s="32"/>
      <c r="N16" s="32"/>
      <c r="O16" s="5"/>
      <c r="P16" s="5"/>
      <c r="Q16" s="5"/>
      <c r="R16" s="581"/>
    </row>
    <row r="17" spans="2:18" ht="15.75">
      <c r="B17" s="571"/>
      <c r="C17" s="520"/>
      <c r="D17" s="596" t="s">
        <v>498</v>
      </c>
      <c r="E17" s="62" t="s">
        <v>499</v>
      </c>
      <c r="F17" s="537" t="s">
        <v>500</v>
      </c>
      <c r="G17" s="542">
        <f>H2O_Temperature_p_h(G10,G14)</f>
        <v>164.9558719857718</v>
      </c>
      <c r="H17" s="594" t="s">
        <v>4</v>
      </c>
      <c r="I17" s="304"/>
      <c r="J17" s="5"/>
      <c r="K17" s="5"/>
      <c r="L17" s="310"/>
      <c r="M17" s="32"/>
      <c r="N17" s="32"/>
      <c r="O17" s="5"/>
      <c r="P17" s="5"/>
      <c r="Q17" s="5"/>
      <c r="R17" s="581"/>
    </row>
    <row r="18" spans="2:18" ht="15.75">
      <c r="B18" s="571"/>
      <c r="C18" s="520"/>
      <c r="D18" s="597" t="s">
        <v>529</v>
      </c>
      <c r="E18" s="62" t="s">
        <v>501</v>
      </c>
      <c r="F18" s="534" t="s">
        <v>502</v>
      </c>
      <c r="G18" s="543">
        <f>SaturSteam_Entropy_p(G10)</f>
        <v>6.705173850624817</v>
      </c>
      <c r="H18" s="594" t="s">
        <v>36</v>
      </c>
      <c r="I18" s="304"/>
      <c r="J18" s="5"/>
      <c r="K18" s="32" t="s">
        <v>499</v>
      </c>
      <c r="L18" s="544">
        <f>G17</f>
        <v>164.9558719857718</v>
      </c>
      <c r="M18" s="565" t="s">
        <v>525</v>
      </c>
      <c r="N18" s="566">
        <f>G10</f>
        <v>7</v>
      </c>
      <c r="O18" s="310"/>
      <c r="P18" s="5"/>
      <c r="Q18" s="5"/>
      <c r="R18" s="581"/>
    </row>
    <row r="19" spans="2:18" ht="12.75">
      <c r="B19" s="571"/>
      <c r="C19" s="520"/>
      <c r="D19" s="588"/>
      <c r="E19" s="32"/>
      <c r="F19" s="523"/>
      <c r="G19" s="527"/>
      <c r="H19" s="569"/>
      <c r="I19" s="304"/>
      <c r="J19" s="5"/>
      <c r="K19" s="5"/>
      <c r="L19" s="310"/>
      <c r="M19" s="565"/>
      <c r="N19" s="567"/>
      <c r="O19" s="310"/>
      <c r="P19" s="5"/>
      <c r="Q19" s="5"/>
      <c r="R19" s="581"/>
    </row>
    <row r="20" spans="2:18" ht="12.75">
      <c r="B20" s="571"/>
      <c r="C20" s="520"/>
      <c r="D20" s="547" t="s">
        <v>503</v>
      </c>
      <c r="E20" s="546" t="s">
        <v>0</v>
      </c>
      <c r="F20" s="546" t="s">
        <v>0</v>
      </c>
      <c r="G20" s="547" t="s">
        <v>0</v>
      </c>
      <c r="H20" s="595" t="s">
        <v>0</v>
      </c>
      <c r="I20" s="304"/>
      <c r="J20" s="5"/>
      <c r="K20" s="5"/>
      <c r="L20" s="310"/>
      <c r="M20" s="570"/>
      <c r="N20" s="570"/>
      <c r="O20" s="310"/>
      <c r="P20" s="5"/>
      <c r="Q20" s="5"/>
      <c r="R20" s="581"/>
    </row>
    <row r="21" spans="2:18" ht="15.75">
      <c r="B21" s="571"/>
      <c r="C21" s="520"/>
      <c r="D21" s="588"/>
      <c r="E21" s="32"/>
      <c r="F21" s="521"/>
      <c r="G21" s="527"/>
      <c r="H21" s="569"/>
      <c r="I21" s="304"/>
      <c r="J21" s="5"/>
      <c r="K21" s="32" t="s">
        <v>516</v>
      </c>
      <c r="L21" s="545">
        <f>G30</f>
        <v>143.62316774315838</v>
      </c>
      <c r="M21" s="565" t="s">
        <v>526</v>
      </c>
      <c r="N21" s="566">
        <f>G24</f>
        <v>4</v>
      </c>
      <c r="O21" s="5"/>
      <c r="P21" s="5"/>
      <c r="Q21" s="5"/>
      <c r="R21" s="581"/>
    </row>
    <row r="22" spans="2:18" ht="12.75">
      <c r="B22" s="571"/>
      <c r="C22" s="520"/>
      <c r="D22" s="547" t="s">
        <v>505</v>
      </c>
      <c r="E22" s="32"/>
      <c r="F22" s="521"/>
      <c r="G22" s="527"/>
      <c r="H22" s="569"/>
      <c r="I22" s="304"/>
      <c r="J22" s="5"/>
      <c r="K22" s="5"/>
      <c r="L22" s="5"/>
      <c r="M22" s="5"/>
      <c r="N22" s="32"/>
      <c r="O22" s="5"/>
      <c r="P22" s="5"/>
      <c r="Q22" s="5"/>
      <c r="R22" s="581"/>
    </row>
    <row r="23" spans="2:18" ht="12.75">
      <c r="B23" s="571"/>
      <c r="C23" s="520"/>
      <c r="D23" s="586" t="s">
        <v>483</v>
      </c>
      <c r="E23" s="32"/>
      <c r="F23" s="521"/>
      <c r="G23" s="535"/>
      <c r="H23" s="586" t="s">
        <v>0</v>
      </c>
      <c r="I23" s="304"/>
      <c r="J23" s="5"/>
      <c r="K23" s="5"/>
      <c r="L23" s="5"/>
      <c r="M23" s="5"/>
      <c r="N23" s="32"/>
      <c r="O23" s="5"/>
      <c r="P23" s="5"/>
      <c r="Q23" s="5"/>
      <c r="R23" s="581"/>
    </row>
    <row r="24" spans="2:18" ht="15.75">
      <c r="B24" s="571"/>
      <c r="C24" s="520"/>
      <c r="D24" s="590" t="s">
        <v>506</v>
      </c>
      <c r="E24" s="62" t="s">
        <v>504</v>
      </c>
      <c r="F24" s="533"/>
      <c r="G24" s="585">
        <v>4</v>
      </c>
      <c r="H24" s="594" t="s">
        <v>12</v>
      </c>
      <c r="I24" s="304"/>
      <c r="J24" s="5"/>
      <c r="K24" s="5"/>
      <c r="L24" s="5"/>
      <c r="M24" s="32"/>
      <c r="N24" s="32"/>
      <c r="O24" s="5"/>
      <c r="P24" s="32" t="s">
        <v>531</v>
      </c>
      <c r="Q24" s="5"/>
      <c r="R24" s="581"/>
    </row>
    <row r="25" spans="2:18" ht="12.75">
      <c r="B25" s="571"/>
      <c r="C25" s="520"/>
      <c r="D25" s="591"/>
      <c r="E25" s="62"/>
      <c r="F25" s="533"/>
      <c r="G25" s="535"/>
      <c r="H25" s="586"/>
      <c r="I25" s="304"/>
      <c r="J25" s="5"/>
      <c r="K25" s="5"/>
      <c r="L25" s="5"/>
      <c r="M25" s="32"/>
      <c r="N25" s="564">
        <f>G15</f>
        <v>6.233837396613167</v>
      </c>
      <c r="O25" s="564">
        <f>G28</f>
        <v>6.45727732006475</v>
      </c>
      <c r="Q25" s="5"/>
      <c r="R25" s="581"/>
    </row>
    <row r="26" spans="2:18" ht="12.75">
      <c r="B26" s="571"/>
      <c r="C26" s="520"/>
      <c r="D26" s="598" t="s">
        <v>533</v>
      </c>
      <c r="E26" s="62"/>
      <c r="F26" s="533"/>
      <c r="G26" s="535"/>
      <c r="H26" s="586"/>
      <c r="I26" s="304"/>
      <c r="J26" s="5"/>
      <c r="K26" s="5"/>
      <c r="L26" s="5"/>
      <c r="M26" s="539" t="s">
        <v>0</v>
      </c>
      <c r="N26" s="539" t="s">
        <v>0</v>
      </c>
      <c r="O26" s="5"/>
      <c r="P26" s="5"/>
      <c r="Q26" s="5"/>
      <c r="R26" s="581"/>
    </row>
    <row r="27" spans="2:18" ht="18">
      <c r="B27" s="571"/>
      <c r="C27" s="520"/>
      <c r="D27" s="596" t="s">
        <v>508</v>
      </c>
      <c r="E27" s="62" t="s">
        <v>472</v>
      </c>
      <c r="F27" s="634" t="s">
        <v>570</v>
      </c>
      <c r="G27" s="536">
        <f>G14</f>
        <v>2555.4808958002236</v>
      </c>
      <c r="H27" s="594" t="s">
        <v>180</v>
      </c>
      <c r="I27" s="304"/>
      <c r="J27" s="5"/>
      <c r="K27" s="5"/>
      <c r="L27" s="5"/>
      <c r="M27" s="5"/>
      <c r="N27" s="5"/>
      <c r="O27" s="5"/>
      <c r="P27" s="5"/>
      <c r="Q27" s="5"/>
      <c r="R27" s="581"/>
    </row>
    <row r="28" spans="2:18" ht="15">
      <c r="B28" s="571"/>
      <c r="C28" s="520"/>
      <c r="D28" s="599" t="s">
        <v>510</v>
      </c>
      <c r="E28" s="62" t="s">
        <v>507</v>
      </c>
      <c r="F28" s="537" t="s">
        <v>511</v>
      </c>
      <c r="G28" s="538">
        <f>H2O_Entropy_p_h(G24,G27)</f>
        <v>6.45727732006475</v>
      </c>
      <c r="H28" s="594" t="s">
        <v>36</v>
      </c>
      <c r="I28" s="304"/>
      <c r="J28" s="5"/>
      <c r="K28" s="5"/>
      <c r="L28" s="5"/>
      <c r="M28" s="5"/>
      <c r="N28" s="5"/>
      <c r="O28" s="5"/>
      <c r="P28" s="5"/>
      <c r="Q28" s="5"/>
      <c r="R28" s="581"/>
    </row>
    <row r="29" spans="2:18" ht="16.5">
      <c r="B29" s="571"/>
      <c r="C29" s="520"/>
      <c r="D29" s="599" t="s">
        <v>512</v>
      </c>
      <c r="E29" s="62" t="s">
        <v>513</v>
      </c>
      <c r="F29" s="540" t="s">
        <v>514</v>
      </c>
      <c r="G29" s="541">
        <f>H2O_SpecVolume_p_h(G24,G27)</f>
        <v>0.42284446752385857</v>
      </c>
      <c r="H29" s="594" t="s">
        <v>497</v>
      </c>
      <c r="I29" s="304"/>
      <c r="J29" s="5"/>
      <c r="K29" s="5"/>
      <c r="L29" s="5"/>
      <c r="M29" s="5"/>
      <c r="N29" s="5"/>
      <c r="O29" s="5"/>
      <c r="P29" s="5"/>
      <c r="Q29" s="5"/>
      <c r="R29" s="581"/>
    </row>
    <row r="30" spans="2:18" ht="15">
      <c r="B30" s="571"/>
      <c r="C30" s="520"/>
      <c r="D30" s="599" t="s">
        <v>515</v>
      </c>
      <c r="E30" s="62" t="s">
        <v>516</v>
      </c>
      <c r="F30" s="548" t="s">
        <v>517</v>
      </c>
      <c r="G30" s="549">
        <f>H2O_Temperature_p_h(G24,G27)</f>
        <v>143.62316774315838</v>
      </c>
      <c r="H30" s="594" t="s">
        <v>4</v>
      </c>
      <c r="I30" s="304"/>
      <c r="J30" s="5"/>
      <c r="K30" s="5"/>
      <c r="L30" s="5"/>
      <c r="M30" s="5"/>
      <c r="N30" s="5"/>
      <c r="O30" s="5"/>
      <c r="P30" s="5"/>
      <c r="Q30" s="5"/>
      <c r="R30" s="581"/>
    </row>
    <row r="31" spans="2:18" ht="15">
      <c r="B31" s="571"/>
      <c r="C31" s="520"/>
      <c r="D31" s="597" t="s">
        <v>530</v>
      </c>
      <c r="E31" s="62" t="s">
        <v>518</v>
      </c>
      <c r="F31" s="534" t="s">
        <v>519</v>
      </c>
      <c r="G31" s="543">
        <f>SaturSteam_Entropy_p(G24)</f>
        <v>6.894331028833605</v>
      </c>
      <c r="H31" s="594" t="s">
        <v>36</v>
      </c>
      <c r="I31" s="304"/>
      <c r="J31" s="5"/>
      <c r="K31" s="5"/>
      <c r="L31" s="5"/>
      <c r="M31" s="5"/>
      <c r="N31" s="5"/>
      <c r="O31" s="5"/>
      <c r="P31" s="5"/>
      <c r="Q31" s="5"/>
      <c r="R31" s="581"/>
    </row>
    <row r="32" spans="2:18" ht="15">
      <c r="B32" s="571"/>
      <c r="C32" s="520"/>
      <c r="D32" s="594" t="s">
        <v>480</v>
      </c>
      <c r="E32" s="62" t="s">
        <v>481</v>
      </c>
      <c r="F32" s="534" t="s">
        <v>520</v>
      </c>
      <c r="G32" s="550">
        <f>SteamQuality_t_s(G30,G28)</f>
        <v>0.9146035935492011</v>
      </c>
      <c r="H32" s="586" t="s">
        <v>13</v>
      </c>
      <c r="I32" s="304"/>
      <c r="J32" s="5"/>
      <c r="K32" s="5"/>
      <c r="L32" s="5"/>
      <c r="M32" s="5"/>
      <c r="N32" s="5"/>
      <c r="O32" s="5"/>
      <c r="P32" s="5"/>
      <c r="Q32" s="5"/>
      <c r="R32" s="581"/>
    </row>
    <row r="33" spans="2:18" ht="12.75">
      <c r="B33" s="571"/>
      <c r="C33" s="186"/>
      <c r="D33" s="530"/>
      <c r="E33" s="301"/>
      <c r="F33" s="551"/>
      <c r="G33" s="301"/>
      <c r="H33" s="552"/>
      <c r="I33" s="532" t="s">
        <v>0</v>
      </c>
      <c r="J33" s="5"/>
      <c r="K33" s="5"/>
      <c r="L33" s="5" t="s">
        <v>569</v>
      </c>
      <c r="M33" s="5"/>
      <c r="N33" s="5"/>
      <c r="O33" s="5"/>
      <c r="P33" s="5"/>
      <c r="Q33" s="5"/>
      <c r="R33" s="581"/>
    </row>
    <row r="34" spans="2:18" ht="13.5" thickBot="1">
      <c r="B34" s="577"/>
      <c r="C34" s="578"/>
      <c r="D34" s="578"/>
      <c r="E34" s="578"/>
      <c r="F34" s="579"/>
      <c r="G34" s="578"/>
      <c r="H34" s="578"/>
      <c r="I34" s="578"/>
      <c r="J34" s="578"/>
      <c r="K34" s="578"/>
      <c r="L34" s="578"/>
      <c r="M34" s="578"/>
      <c r="N34" s="578"/>
      <c r="O34" s="578"/>
      <c r="P34" s="578" t="s">
        <v>0</v>
      </c>
      <c r="Q34" s="578"/>
      <c r="R34" s="582"/>
    </row>
    <row r="35" ht="13.5" thickTop="1"/>
    <row r="43" spans="4:5" ht="12.75">
      <c r="D43" s="554" t="s">
        <v>521</v>
      </c>
      <c r="E43" s="555"/>
    </row>
    <row r="44" spans="4:5" ht="12.75">
      <c r="D44" s="556" t="s">
        <v>522</v>
      </c>
      <c r="E44" s="557"/>
    </row>
    <row r="45" spans="4:5" ht="15">
      <c r="D45" s="558" t="s">
        <v>523</v>
      </c>
      <c r="E45" s="559" t="s">
        <v>524</v>
      </c>
    </row>
    <row r="46" spans="4:5" ht="12.75">
      <c r="D46" s="560">
        <v>0.5</v>
      </c>
      <c r="E46" s="561">
        <v>5</v>
      </c>
    </row>
    <row r="47" spans="4:5" ht="12.75">
      <c r="D47" s="560">
        <v>0.75</v>
      </c>
      <c r="E47" s="561">
        <v>10</v>
      </c>
    </row>
    <row r="48" spans="4:5" ht="12.75">
      <c r="D48" s="562">
        <v>1</v>
      </c>
      <c r="E48" s="561">
        <v>20</v>
      </c>
    </row>
    <row r="49" spans="4:5" ht="12.75">
      <c r="D49" s="560">
        <v>1.5</v>
      </c>
      <c r="E49" s="561">
        <v>30</v>
      </c>
    </row>
    <row r="50" spans="4:5" ht="12.75">
      <c r="D50" s="562">
        <v>2</v>
      </c>
      <c r="E50" s="561">
        <v>40</v>
      </c>
    </row>
    <row r="51" spans="4:5" ht="12.75">
      <c r="D51" s="562">
        <v>3</v>
      </c>
      <c r="E51" s="561">
        <v>60</v>
      </c>
    </row>
    <row r="52" spans="4:5" ht="12.75">
      <c r="D52" s="562">
        <v>4</v>
      </c>
      <c r="E52" s="561">
        <v>80</v>
      </c>
    </row>
    <row r="53" spans="4:5" ht="12.75">
      <c r="D53" s="562">
        <v>6</v>
      </c>
      <c r="E53" s="561">
        <v>100</v>
      </c>
    </row>
    <row r="54" spans="4:5" ht="12.75">
      <c r="D54" s="562">
        <v>8</v>
      </c>
      <c r="E54" s="561">
        <v>120</v>
      </c>
    </row>
    <row r="55" spans="4:5" ht="12.75">
      <c r="D55" s="562">
        <v>10</v>
      </c>
      <c r="E55" s="561">
        <v>140</v>
      </c>
    </row>
    <row r="56" spans="4:5" ht="12.75">
      <c r="D56" s="562">
        <v>12</v>
      </c>
      <c r="E56" s="561">
        <v>160</v>
      </c>
    </row>
    <row r="57" spans="4:5" ht="12.75">
      <c r="D57" s="563">
        <v>14</v>
      </c>
      <c r="E57" s="561" t="s">
        <v>54</v>
      </c>
    </row>
    <row r="58" spans="4:5" ht="12.75">
      <c r="D58" s="563">
        <v>16</v>
      </c>
      <c r="E58" s="561" t="s">
        <v>55</v>
      </c>
    </row>
    <row r="59" spans="4:5" ht="12.75">
      <c r="D59" s="563">
        <v>18</v>
      </c>
      <c r="E59" s="561" t="s">
        <v>56</v>
      </c>
    </row>
    <row r="60" spans="4:5" ht="12.75">
      <c r="D60" s="563">
        <v>20</v>
      </c>
      <c r="E60" s="561"/>
    </row>
    <row r="61" spans="4:5" ht="12.75">
      <c r="D61" s="563">
        <v>22</v>
      </c>
      <c r="E61" s="561"/>
    </row>
    <row r="62" spans="4:5" ht="12.75">
      <c r="D62" s="563">
        <v>24</v>
      </c>
      <c r="E62" s="561"/>
    </row>
    <row r="63" spans="4:5" ht="12.75">
      <c r="D63" s="563">
        <v>26</v>
      </c>
      <c r="E63" s="561"/>
    </row>
    <row r="64" spans="4:5" ht="12.75">
      <c r="D64" s="563">
        <v>28</v>
      </c>
      <c r="E64" s="561"/>
    </row>
    <row r="65" spans="4:5" ht="12.75">
      <c r="D65" s="563">
        <v>30</v>
      </c>
      <c r="E65" s="561"/>
    </row>
    <row r="66" spans="4:5" ht="12.75">
      <c r="D66" s="563">
        <v>32</v>
      </c>
      <c r="E66" s="561"/>
    </row>
    <row r="67" spans="4:5" ht="12.75">
      <c r="D67" s="563">
        <v>34</v>
      </c>
      <c r="E67" s="561"/>
    </row>
    <row r="68" spans="4:5" ht="12.75">
      <c r="D68" s="563">
        <v>36</v>
      </c>
      <c r="E68" s="561"/>
    </row>
    <row r="69" spans="4:5" ht="12.75">
      <c r="D69" s="563">
        <v>38</v>
      </c>
      <c r="E69" s="561"/>
    </row>
    <row r="70" spans="4:5" ht="12.75">
      <c r="D70" s="563">
        <v>40</v>
      </c>
      <c r="E70" s="561"/>
    </row>
    <row r="71" spans="4:5" ht="12.75">
      <c r="D71" s="563">
        <v>42</v>
      </c>
      <c r="E71" s="561"/>
    </row>
    <row r="72" spans="4:5" ht="12.75">
      <c r="D72" s="563">
        <v>44</v>
      </c>
      <c r="E72" s="561"/>
    </row>
    <row r="73" spans="4:5" ht="12.75">
      <c r="D73" s="563">
        <v>46</v>
      </c>
      <c r="E73" s="561"/>
    </row>
    <row r="74" spans="4:5" ht="12.75">
      <c r="D74" s="563">
        <v>48</v>
      </c>
      <c r="E74" s="561"/>
    </row>
  </sheetData>
  <sheetProtection/>
  <dataValidations count="1">
    <dataValidation type="list" allowBlank="1" showInputMessage="1" showErrorMessage="1" sqref="N16">
      <formula1>$E$46:$E$59</formula1>
    </dataValidation>
  </dataValidations>
  <printOptions/>
  <pageMargins left="0.7" right="0.7" top="0.75" bottom="0.75" header="0.3" footer="0.3"/>
  <pageSetup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"/>
  <dimension ref="B1:W7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3.140625" style="0" customWidth="1"/>
    <col min="4" max="4" width="22.28125" style="0" customWidth="1"/>
    <col min="5" max="5" width="6.57421875" style="0" customWidth="1"/>
    <col min="6" max="6" width="18.140625" style="553" customWidth="1"/>
    <col min="7" max="7" width="9.421875" style="0" customWidth="1"/>
    <col min="8" max="8" width="11.57421875" style="0" customWidth="1"/>
    <col min="9" max="9" width="3.140625" style="0" customWidth="1"/>
    <col min="10" max="10" width="3.8515625" style="0" customWidth="1"/>
    <col min="11" max="11" width="4.00390625" style="0" customWidth="1"/>
    <col min="12" max="12" width="22.8515625" style="0" customWidth="1"/>
    <col min="13" max="13" width="11.57421875" style="0" customWidth="1"/>
    <col min="14" max="14" width="19.421875" style="0" customWidth="1"/>
    <col min="15" max="16" width="11.57421875" style="0" customWidth="1"/>
    <col min="17" max="17" width="4.57421875" style="0" customWidth="1"/>
    <col min="18" max="18" width="3.28125" style="0" customWidth="1"/>
    <col min="19" max="20" width="11.57421875" style="0" customWidth="1"/>
    <col min="21" max="21" width="17.8515625" style="0" customWidth="1"/>
    <col min="22" max="16384" width="11.57421875" style="0" customWidth="1"/>
  </cols>
  <sheetData>
    <row r="1" spans="5:18" ht="13.5" thickBot="1">
      <c r="E1" s="49"/>
      <c r="F1" s="516"/>
      <c r="G1" s="49"/>
      <c r="H1" s="517"/>
      <c r="R1" s="592" t="s">
        <v>532</v>
      </c>
    </row>
    <row r="2" spans="2:23" ht="13.5" thickTop="1">
      <c r="B2" s="572"/>
      <c r="C2" s="573"/>
      <c r="D2" s="573"/>
      <c r="E2" s="574"/>
      <c r="F2" s="575"/>
      <c r="G2" s="574"/>
      <c r="H2" s="576"/>
      <c r="I2" s="573"/>
      <c r="J2" s="573"/>
      <c r="K2" s="573"/>
      <c r="L2" s="573"/>
      <c r="M2" s="573"/>
      <c r="N2" s="573"/>
      <c r="O2" s="573"/>
      <c r="P2" s="573"/>
      <c r="Q2" s="573"/>
      <c r="R2" s="580"/>
      <c r="T2" s="608" t="s">
        <v>549</v>
      </c>
      <c r="U2" s="573"/>
      <c r="V2" s="573"/>
      <c r="W2" s="580"/>
    </row>
    <row r="3" spans="2:23" ht="12.75">
      <c r="B3" s="571"/>
      <c r="C3" s="177"/>
      <c r="D3" s="593" t="s">
        <v>468</v>
      </c>
      <c r="E3" s="300"/>
      <c r="F3" s="518"/>
      <c r="G3" s="300"/>
      <c r="H3" s="519"/>
      <c r="I3" s="170"/>
      <c r="J3" s="5"/>
      <c r="K3" s="5"/>
      <c r="L3" s="5"/>
      <c r="M3" s="5"/>
      <c r="N3" s="5"/>
      <c r="O3" s="5"/>
      <c r="P3" s="5"/>
      <c r="Q3" s="5"/>
      <c r="R3" s="581"/>
      <c r="T3" s="571"/>
      <c r="U3" s="5"/>
      <c r="V3" s="5"/>
      <c r="W3" s="581"/>
    </row>
    <row r="4" spans="2:23" ht="15">
      <c r="B4" s="571"/>
      <c r="C4" s="520"/>
      <c r="D4" s="34" t="s">
        <v>580</v>
      </c>
      <c r="E4" s="32"/>
      <c r="F4" s="521"/>
      <c r="G4" s="32"/>
      <c r="H4" s="522"/>
      <c r="I4" s="304"/>
      <c r="J4" s="5"/>
      <c r="K4" s="5"/>
      <c r="L4" s="5"/>
      <c r="M4" s="32"/>
      <c r="N4" s="521"/>
      <c r="O4" s="32"/>
      <c r="P4" s="34"/>
      <c r="Q4" s="5"/>
      <c r="R4" s="581"/>
      <c r="T4" s="571" t="s">
        <v>572</v>
      </c>
      <c r="U4" s="5"/>
      <c r="V4" s="5"/>
      <c r="W4" s="581"/>
    </row>
    <row r="5" spans="2:23" ht="15">
      <c r="B5" s="571"/>
      <c r="C5" s="520"/>
      <c r="D5" s="34" t="s">
        <v>471</v>
      </c>
      <c r="E5" s="32"/>
      <c r="F5" s="521"/>
      <c r="G5" s="32"/>
      <c r="H5" s="522"/>
      <c r="I5" s="304"/>
      <c r="J5" s="5"/>
      <c r="K5" s="5"/>
      <c r="L5" s="5"/>
      <c r="M5" s="32"/>
      <c r="N5" s="523"/>
      <c r="O5" s="32"/>
      <c r="P5" s="569"/>
      <c r="Q5" s="5"/>
      <c r="R5" s="581"/>
      <c r="T5" s="571" t="s">
        <v>555</v>
      </c>
      <c r="U5" s="5"/>
      <c r="V5" s="5"/>
      <c r="W5" s="581"/>
    </row>
    <row r="6" spans="2:23" ht="15">
      <c r="B6" s="571"/>
      <c r="C6" s="520"/>
      <c r="D6" s="34" t="s">
        <v>474</v>
      </c>
      <c r="E6" s="32"/>
      <c r="F6" s="521"/>
      <c r="G6" s="32"/>
      <c r="H6" s="522"/>
      <c r="I6" s="304"/>
      <c r="J6" s="5"/>
      <c r="K6" s="5"/>
      <c r="L6" s="36"/>
      <c r="M6" s="32"/>
      <c r="N6" s="524"/>
      <c r="O6" s="47"/>
      <c r="P6" s="568"/>
      <c r="Q6" s="5"/>
      <c r="R6" s="581"/>
      <c r="T6" s="611" t="s">
        <v>573</v>
      </c>
      <c r="U6" s="5"/>
      <c r="V6" s="5"/>
      <c r="W6" s="581"/>
    </row>
    <row r="7" spans="2:23" ht="12.75">
      <c r="B7" s="571"/>
      <c r="C7" s="520"/>
      <c r="D7" s="5"/>
      <c r="E7" s="32"/>
      <c r="F7" s="521"/>
      <c r="G7" s="32" t="s">
        <v>0</v>
      </c>
      <c r="H7" s="522"/>
      <c r="I7" s="304"/>
      <c r="J7" s="5"/>
      <c r="K7" s="5"/>
      <c r="L7" s="36"/>
      <c r="M7" s="32"/>
      <c r="N7" s="525"/>
      <c r="O7" s="526"/>
      <c r="P7" s="568"/>
      <c r="Q7" s="5"/>
      <c r="R7" s="581"/>
      <c r="T7" s="571"/>
      <c r="U7" s="5"/>
      <c r="V7" s="5"/>
      <c r="W7" s="581"/>
    </row>
    <row r="8" spans="2:23" ht="15">
      <c r="B8" s="571"/>
      <c r="C8" s="520"/>
      <c r="D8" s="547" t="s">
        <v>479</v>
      </c>
      <c r="E8" s="32"/>
      <c r="F8" s="521"/>
      <c r="G8" s="32"/>
      <c r="H8" s="527"/>
      <c r="I8" s="304"/>
      <c r="J8" s="5"/>
      <c r="K8" s="5"/>
      <c r="L8" s="568"/>
      <c r="M8" s="32"/>
      <c r="N8" s="523"/>
      <c r="O8" s="38"/>
      <c r="P8" s="569"/>
      <c r="Q8" s="5"/>
      <c r="R8" s="581"/>
      <c r="T8" s="605" t="s">
        <v>485</v>
      </c>
      <c r="U8" s="584">
        <v>500</v>
      </c>
      <c r="V8" s="5" t="s">
        <v>535</v>
      </c>
      <c r="W8" s="581"/>
    </row>
    <row r="9" spans="2:23" ht="15">
      <c r="B9" s="571"/>
      <c r="C9" s="520"/>
      <c r="D9" s="586" t="s">
        <v>483</v>
      </c>
      <c r="E9" s="32"/>
      <c r="F9" s="521"/>
      <c r="G9" s="528"/>
      <c r="H9" s="529" t="s">
        <v>0</v>
      </c>
      <c r="I9" s="304"/>
      <c r="J9" s="5"/>
      <c r="K9" s="5"/>
      <c r="L9" s="5"/>
      <c r="M9" s="5"/>
      <c r="N9" s="619"/>
      <c r="O9" s="5"/>
      <c r="P9" s="5"/>
      <c r="Q9" s="5"/>
      <c r="R9" s="581"/>
      <c r="T9" s="605" t="s">
        <v>499</v>
      </c>
      <c r="U9" s="584">
        <v>500</v>
      </c>
      <c r="V9" s="5" t="s">
        <v>536</v>
      </c>
      <c r="W9" s="581"/>
    </row>
    <row r="10" spans="2:23" ht="15">
      <c r="B10" s="571"/>
      <c r="C10" s="520"/>
      <c r="D10" s="587" t="s">
        <v>484</v>
      </c>
      <c r="E10" s="62" t="s">
        <v>485</v>
      </c>
      <c r="F10" s="533"/>
      <c r="G10" s="583">
        <f>U12</f>
        <v>34.4738</v>
      </c>
      <c r="H10" s="594" t="s">
        <v>12</v>
      </c>
      <c r="I10" s="304"/>
      <c r="J10" s="5"/>
      <c r="K10" s="5"/>
      <c r="L10" s="5"/>
      <c r="M10" s="5"/>
      <c r="N10" s="5"/>
      <c r="O10" s="5"/>
      <c r="P10" s="5"/>
      <c r="Q10" s="5"/>
      <c r="R10" s="581"/>
      <c r="T10" s="605" t="s">
        <v>504</v>
      </c>
      <c r="U10" s="584">
        <v>14.7</v>
      </c>
      <c r="V10" s="5" t="s">
        <v>535</v>
      </c>
      <c r="W10" s="581"/>
    </row>
    <row r="11" spans="2:23" ht="15.75">
      <c r="B11" s="571"/>
      <c r="C11" s="520"/>
      <c r="D11" s="587" t="s">
        <v>574</v>
      </c>
      <c r="E11" s="62" t="s">
        <v>499</v>
      </c>
      <c r="F11" s="533"/>
      <c r="G11" s="583">
        <f>U13</f>
        <v>260</v>
      </c>
      <c r="H11" s="594" t="s">
        <v>4</v>
      </c>
      <c r="I11" s="304"/>
      <c r="J11" s="5"/>
      <c r="K11" s="5"/>
      <c r="L11" s="5"/>
      <c r="M11" s="5"/>
      <c r="N11" s="5"/>
      <c r="O11" s="5"/>
      <c r="P11" s="5"/>
      <c r="Q11" s="5"/>
      <c r="R11" s="581"/>
      <c r="T11" s="571"/>
      <c r="U11" s="5"/>
      <c r="V11" s="5"/>
      <c r="W11" s="581"/>
    </row>
    <row r="12" spans="2:23" ht="15.75">
      <c r="B12" s="571"/>
      <c r="C12" s="520"/>
      <c r="D12" s="588"/>
      <c r="E12" s="62"/>
      <c r="F12" s="534"/>
      <c r="G12" s="535"/>
      <c r="H12" s="594"/>
      <c r="I12" s="304"/>
      <c r="J12" s="5"/>
      <c r="K12" s="5"/>
      <c r="L12" s="5" t="s">
        <v>31</v>
      </c>
      <c r="M12" s="5"/>
      <c r="N12" s="5"/>
      <c r="O12" s="5"/>
      <c r="P12" s="5"/>
      <c r="Q12" s="5"/>
      <c r="R12" s="581"/>
      <c r="T12" s="605" t="s">
        <v>485</v>
      </c>
      <c r="U12" s="47">
        <f>0.0689476*U8</f>
        <v>34.4738</v>
      </c>
      <c r="V12" s="5" t="s">
        <v>12</v>
      </c>
      <c r="W12" s="581"/>
    </row>
    <row r="13" spans="2:23" ht="15.75">
      <c r="B13" s="571"/>
      <c r="C13" s="520"/>
      <c r="D13" s="589" t="s">
        <v>533</v>
      </c>
      <c r="E13" s="62"/>
      <c r="F13" s="534"/>
      <c r="G13" s="535"/>
      <c r="H13" s="594"/>
      <c r="I13" s="304"/>
      <c r="J13" s="5"/>
      <c r="K13" s="5"/>
      <c r="L13" s="5"/>
      <c r="M13" s="5"/>
      <c r="N13" s="5"/>
      <c r="O13" s="5"/>
      <c r="P13" s="5"/>
      <c r="Q13" s="5"/>
      <c r="R13" s="581"/>
      <c r="T13" s="605" t="s">
        <v>499</v>
      </c>
      <c r="U13" s="32">
        <f>(U9-32)/1.8</f>
        <v>260</v>
      </c>
      <c r="V13" s="5" t="s">
        <v>4</v>
      </c>
      <c r="W13" s="581"/>
    </row>
    <row r="14" spans="2:23" ht="15.75">
      <c r="B14" s="571"/>
      <c r="C14" s="520"/>
      <c r="D14" s="596" t="s">
        <v>488</v>
      </c>
      <c r="E14" s="62" t="s">
        <v>489</v>
      </c>
      <c r="F14" s="534" t="s">
        <v>490</v>
      </c>
      <c r="G14" s="536">
        <f>H2O_Enthalpy_t_p(G11,G10)</f>
        <v>2863.87896681075</v>
      </c>
      <c r="H14" s="594" t="s">
        <v>180</v>
      </c>
      <c r="I14" s="304"/>
      <c r="J14" s="5"/>
      <c r="K14" s="5"/>
      <c r="L14" s="5"/>
      <c r="M14" s="32"/>
      <c r="N14" s="32"/>
      <c r="O14" s="5"/>
      <c r="P14" s="5"/>
      <c r="Q14" s="5"/>
      <c r="R14" s="581"/>
      <c r="T14" s="605" t="s">
        <v>504</v>
      </c>
      <c r="U14" s="40">
        <f>0.0689476*U10</f>
        <v>1.01352972</v>
      </c>
      <c r="V14" s="5" t="s">
        <v>12</v>
      </c>
      <c r="W14" s="581"/>
    </row>
    <row r="15" spans="2:23" ht="15.75">
      <c r="B15" s="571"/>
      <c r="C15" s="520"/>
      <c r="D15" s="596" t="s">
        <v>491</v>
      </c>
      <c r="E15" s="62" t="s">
        <v>492</v>
      </c>
      <c r="F15" s="537" t="s">
        <v>493</v>
      </c>
      <c r="G15" s="538">
        <f>H2O_Entropy_p_h(G10,G14)</f>
        <v>6.246943935551914</v>
      </c>
      <c r="H15" s="594" t="s">
        <v>36</v>
      </c>
      <c r="I15" s="304"/>
      <c r="J15" s="5"/>
      <c r="K15" s="5"/>
      <c r="L15" s="5"/>
      <c r="M15" s="32"/>
      <c r="P15" s="5"/>
      <c r="Q15" s="5"/>
      <c r="R15" s="581"/>
      <c r="T15" s="571"/>
      <c r="U15" s="32"/>
      <c r="V15" s="5"/>
      <c r="W15" s="581"/>
    </row>
    <row r="16" spans="2:23" ht="15.75">
      <c r="B16" s="571"/>
      <c r="C16" s="520"/>
      <c r="D16" s="596" t="s">
        <v>494</v>
      </c>
      <c r="E16" s="62" t="s">
        <v>495</v>
      </c>
      <c r="F16" s="540" t="s">
        <v>496</v>
      </c>
      <c r="G16" s="541">
        <f>H2O_SpecVolume_p_h(G10,G14)</f>
        <v>0.0619223529993885</v>
      </c>
      <c r="H16" s="594" t="s">
        <v>497</v>
      </c>
      <c r="I16" s="304"/>
      <c r="J16" s="5"/>
      <c r="K16" s="32" t="s">
        <v>499</v>
      </c>
      <c r="L16" s="635">
        <f>G11</f>
        <v>260</v>
      </c>
      <c r="M16" s="32"/>
      <c r="N16" s="539" t="s">
        <v>499</v>
      </c>
      <c r="O16" s="636">
        <f>G11</f>
        <v>260</v>
      </c>
      <c r="P16" s="5"/>
      <c r="Q16" s="5"/>
      <c r="R16" s="581"/>
      <c r="T16" s="605" t="s">
        <v>489</v>
      </c>
      <c r="U16" s="526">
        <f>H2O_Enthalpy_t_p(U13,U12)</f>
        <v>2863.87896681075</v>
      </c>
      <c r="V16" s="5" t="s">
        <v>180</v>
      </c>
      <c r="W16" s="581"/>
    </row>
    <row r="17" spans="2:23" ht="15.75">
      <c r="B17" s="571"/>
      <c r="C17" s="520"/>
      <c r="D17" s="596" t="s">
        <v>575</v>
      </c>
      <c r="E17" s="62" t="s">
        <v>576</v>
      </c>
      <c r="F17" s="537" t="s">
        <v>577</v>
      </c>
      <c r="G17" s="542">
        <f>H2O_SaturationTemp_p(G10)</f>
        <v>241.6718770969295</v>
      </c>
      <c r="H17" s="594" t="s">
        <v>4</v>
      </c>
      <c r="I17" s="304"/>
      <c r="J17" s="5"/>
      <c r="K17" s="5"/>
      <c r="L17" s="310"/>
      <c r="M17" s="32"/>
      <c r="N17" s="32"/>
      <c r="O17" s="5"/>
      <c r="P17" s="5"/>
      <c r="Q17" s="5"/>
      <c r="R17" s="581"/>
      <c r="T17" s="571"/>
      <c r="U17" s="5"/>
      <c r="V17" s="5"/>
      <c r="W17" s="581"/>
    </row>
    <row r="18" spans="2:23" ht="15.75">
      <c r="B18" s="571"/>
      <c r="C18" s="520"/>
      <c r="D18" s="597" t="s">
        <v>529</v>
      </c>
      <c r="E18" s="62" t="s">
        <v>501</v>
      </c>
      <c r="F18" s="534" t="s">
        <v>502</v>
      </c>
      <c r="G18" s="543">
        <f>SaturSteam_Entropy_p(G10)</f>
        <v>6.12889239676499</v>
      </c>
      <c r="H18" s="594" t="s">
        <v>36</v>
      </c>
      <c r="I18" s="304"/>
      <c r="J18" s="5"/>
      <c r="K18" s="32" t="s">
        <v>576</v>
      </c>
      <c r="L18" s="544">
        <f>G17</f>
        <v>241.6718770969295</v>
      </c>
      <c r="M18" s="565" t="s">
        <v>525</v>
      </c>
      <c r="N18" s="566">
        <f>G10</f>
        <v>34.4738</v>
      </c>
      <c r="O18" s="310"/>
      <c r="P18" s="5"/>
      <c r="Q18" s="5"/>
      <c r="R18" s="581"/>
      <c r="T18" s="571" t="s">
        <v>550</v>
      </c>
      <c r="U18" s="5"/>
      <c r="V18" s="5"/>
      <c r="W18" s="581"/>
    </row>
    <row r="19" spans="2:23" ht="15.75">
      <c r="B19" s="571"/>
      <c r="C19" s="520"/>
      <c r="D19" s="588"/>
      <c r="E19" s="32"/>
      <c r="F19" s="523"/>
      <c r="G19" s="527"/>
      <c r="H19" s="569"/>
      <c r="I19" s="304"/>
      <c r="J19" s="5"/>
      <c r="K19" s="5"/>
      <c r="L19" s="310"/>
      <c r="M19" s="565"/>
      <c r="N19" s="567"/>
      <c r="O19" s="310"/>
      <c r="P19" s="5"/>
      <c r="Q19" s="5"/>
      <c r="R19" s="581"/>
      <c r="T19" s="605" t="s">
        <v>472</v>
      </c>
      <c r="U19" s="32" t="s">
        <v>538</v>
      </c>
      <c r="V19" s="5"/>
      <c r="W19" s="581"/>
    </row>
    <row r="20" spans="2:23" ht="15.75">
      <c r="B20" s="571"/>
      <c r="C20" s="520"/>
      <c r="D20" s="547" t="s">
        <v>503</v>
      </c>
      <c r="E20" s="546" t="s">
        <v>0</v>
      </c>
      <c r="F20" s="546" t="s">
        <v>0</v>
      </c>
      <c r="G20" s="547" t="s">
        <v>0</v>
      </c>
      <c r="H20" s="595" t="s">
        <v>0</v>
      </c>
      <c r="I20" s="304"/>
      <c r="J20" s="5"/>
      <c r="K20" s="32" t="s">
        <v>516</v>
      </c>
      <c r="L20" s="637">
        <f>G30</f>
        <v>194.2330645432449</v>
      </c>
      <c r="M20" s="570"/>
      <c r="N20" s="570"/>
      <c r="O20" s="310"/>
      <c r="P20" s="5"/>
      <c r="Q20" s="5"/>
      <c r="R20" s="581"/>
      <c r="T20" s="605" t="s">
        <v>539</v>
      </c>
      <c r="U20" s="526">
        <f>U16</f>
        <v>2863.87896681075</v>
      </c>
      <c r="V20" s="5" t="s">
        <v>180</v>
      </c>
      <c r="W20" s="581"/>
    </row>
    <row r="21" spans="2:23" ht="15.75">
      <c r="B21" s="571"/>
      <c r="C21" s="520"/>
      <c r="D21" s="588"/>
      <c r="E21" s="32"/>
      <c r="F21" s="521"/>
      <c r="G21" s="527"/>
      <c r="H21" s="569"/>
      <c r="I21" s="304"/>
      <c r="J21" s="5"/>
      <c r="L21" s="545"/>
      <c r="M21" s="565" t="s">
        <v>526</v>
      </c>
      <c r="N21" s="638">
        <f>G24</f>
        <v>1.01352972</v>
      </c>
      <c r="O21" s="5"/>
      <c r="P21" s="5"/>
      <c r="Q21" s="5"/>
      <c r="R21" s="581"/>
      <c r="T21" s="605" t="s">
        <v>504</v>
      </c>
      <c r="U21" s="40">
        <f>U14</f>
        <v>1.01352972</v>
      </c>
      <c r="V21" s="5" t="s">
        <v>12</v>
      </c>
      <c r="W21" s="581"/>
    </row>
    <row r="22" spans="2:23" ht="15.75">
      <c r="B22" s="571"/>
      <c r="C22" s="520"/>
      <c r="D22" s="547" t="s">
        <v>505</v>
      </c>
      <c r="E22" s="32"/>
      <c r="F22" s="521"/>
      <c r="G22" s="527"/>
      <c r="H22" s="569"/>
      <c r="I22" s="304"/>
      <c r="J22" s="5"/>
      <c r="K22" s="539" t="s">
        <v>563</v>
      </c>
      <c r="L22" s="639">
        <f>G32</f>
        <v>100.00775891331705</v>
      </c>
      <c r="M22" s="5"/>
      <c r="N22" s="32"/>
      <c r="O22" s="5"/>
      <c r="P22" s="5"/>
      <c r="Q22" s="5"/>
      <c r="R22" s="581"/>
      <c r="T22" s="605" t="s">
        <v>537</v>
      </c>
      <c r="U22" s="47">
        <f>H2O_Temperature_p_h(U21,U20)</f>
        <v>194.2330645432449</v>
      </c>
      <c r="V22" s="5" t="s">
        <v>540</v>
      </c>
      <c r="W22" s="581"/>
    </row>
    <row r="23" spans="2:23" ht="12.75">
      <c r="B23" s="571"/>
      <c r="C23" s="520"/>
      <c r="D23" s="586" t="s">
        <v>483</v>
      </c>
      <c r="E23" s="32"/>
      <c r="F23" s="521"/>
      <c r="G23" s="535"/>
      <c r="H23" s="586" t="s">
        <v>0</v>
      </c>
      <c r="I23" s="304"/>
      <c r="J23" s="5"/>
      <c r="K23" s="5"/>
      <c r="L23" s="5"/>
      <c r="M23" s="5"/>
      <c r="N23" s="32"/>
      <c r="O23" s="5"/>
      <c r="P23" s="5"/>
      <c r="Q23" s="5"/>
      <c r="R23" s="581"/>
      <c r="T23" s="571"/>
      <c r="U23" s="5"/>
      <c r="V23" s="5"/>
      <c r="W23" s="581"/>
    </row>
    <row r="24" spans="2:23" ht="15.75">
      <c r="B24" s="571"/>
      <c r="C24" s="520"/>
      <c r="D24" s="590" t="s">
        <v>506</v>
      </c>
      <c r="E24" s="62" t="s">
        <v>504</v>
      </c>
      <c r="F24" s="533"/>
      <c r="G24" s="585">
        <f>U14</f>
        <v>1.01352972</v>
      </c>
      <c r="H24" s="594" t="s">
        <v>12</v>
      </c>
      <c r="I24" s="304"/>
      <c r="J24" s="5"/>
      <c r="K24" s="5"/>
      <c r="L24" s="5"/>
      <c r="M24" s="32"/>
      <c r="N24" s="32"/>
      <c r="O24" s="5"/>
      <c r="P24" s="32" t="s">
        <v>0</v>
      </c>
      <c r="Q24" s="5"/>
      <c r="R24" s="581"/>
      <c r="T24" s="606" t="s">
        <v>541</v>
      </c>
      <c r="U24" s="569" t="s">
        <v>542</v>
      </c>
      <c r="V24" s="602">
        <f>U20</f>
        <v>2863.87896681075</v>
      </c>
      <c r="W24" s="609"/>
    </row>
    <row r="25" spans="2:23" ht="15.75">
      <c r="B25" s="571"/>
      <c r="C25" s="520"/>
      <c r="D25" s="591"/>
      <c r="E25" s="62"/>
      <c r="F25" s="533"/>
      <c r="G25" s="535"/>
      <c r="H25" s="586"/>
      <c r="I25" s="304"/>
      <c r="J25" s="5"/>
      <c r="K25" s="5"/>
      <c r="L25" s="5"/>
      <c r="M25" s="32"/>
      <c r="N25" s="564" t="s">
        <v>0</v>
      </c>
      <c r="O25" s="564" t="s">
        <v>0</v>
      </c>
      <c r="Q25" s="5"/>
      <c r="R25" s="581"/>
      <c r="T25" s="606" t="s">
        <v>543</v>
      </c>
      <c r="U25" s="600" t="s">
        <v>551</v>
      </c>
      <c r="V25" s="603">
        <f>SaturWater_Enthalpy_t(U21)</f>
        <v>4.2310685920403035</v>
      </c>
      <c r="W25" s="610" t="s">
        <v>180</v>
      </c>
    </row>
    <row r="26" spans="2:23" ht="15.75">
      <c r="B26" s="571"/>
      <c r="C26" s="520"/>
      <c r="D26" s="598" t="s">
        <v>533</v>
      </c>
      <c r="E26" s="62"/>
      <c r="F26" s="533"/>
      <c r="G26" s="535"/>
      <c r="H26" s="586"/>
      <c r="I26" s="304"/>
      <c r="J26" s="5"/>
      <c r="K26" s="5"/>
      <c r="L26" s="5"/>
      <c r="M26" s="539" t="s">
        <v>0</v>
      </c>
      <c r="O26" s="229">
        <f>G18</f>
        <v>6.12889239676499</v>
      </c>
      <c r="P26" s="362">
        <f>G15</f>
        <v>6.246943935551914</v>
      </c>
      <c r="Q26" s="614">
        <f>G28</f>
        <v>7.804364303216956</v>
      </c>
      <c r="R26" s="581"/>
      <c r="T26" s="606" t="s">
        <v>544</v>
      </c>
      <c r="U26" s="601" t="s">
        <v>552</v>
      </c>
      <c r="V26" s="602">
        <f>SaturSteam_Enthalpy_t(U21)</f>
        <v>2503.4133856550125</v>
      </c>
      <c r="W26" s="610" t="s">
        <v>180</v>
      </c>
    </row>
    <row r="27" spans="2:23" ht="15">
      <c r="B27" s="571"/>
      <c r="C27" s="520"/>
      <c r="D27" s="596" t="s">
        <v>508</v>
      </c>
      <c r="E27" s="62" t="s">
        <v>472</v>
      </c>
      <c r="F27" s="534" t="s">
        <v>509</v>
      </c>
      <c r="G27" s="536">
        <f>G14</f>
        <v>2863.87896681075</v>
      </c>
      <c r="H27" s="594" t="s">
        <v>180</v>
      </c>
      <c r="I27" s="304"/>
      <c r="J27" s="5"/>
      <c r="K27" s="5"/>
      <c r="L27" s="5"/>
      <c r="M27" s="5"/>
      <c r="N27" s="5"/>
      <c r="O27" s="5"/>
      <c r="P27" s="5"/>
      <c r="Q27" s="5"/>
      <c r="R27" s="581"/>
      <c r="T27" s="606" t="s">
        <v>545</v>
      </c>
      <c r="U27" s="569" t="s">
        <v>546</v>
      </c>
      <c r="V27" s="604">
        <f>(V24-V25)/(V26-V25)</f>
        <v>1.1442334073407479</v>
      </c>
      <c r="W27" s="609" t="s">
        <v>13</v>
      </c>
    </row>
    <row r="28" spans="2:23" ht="15">
      <c r="B28" s="571"/>
      <c r="C28" s="520"/>
      <c r="D28" s="599" t="s">
        <v>510</v>
      </c>
      <c r="E28" s="62" t="s">
        <v>507</v>
      </c>
      <c r="F28" s="537" t="s">
        <v>511</v>
      </c>
      <c r="G28" s="538">
        <f>H2O_Entropy_p_h(G24,G27)</f>
        <v>7.804364303216956</v>
      </c>
      <c r="H28" s="594" t="s">
        <v>36</v>
      </c>
      <c r="I28" s="304"/>
      <c r="J28" s="5"/>
      <c r="K28" s="5"/>
      <c r="L28" s="5" t="s">
        <v>579</v>
      </c>
      <c r="M28" s="5"/>
      <c r="N28" s="5"/>
      <c r="O28" s="5"/>
      <c r="P28" s="5"/>
      <c r="Q28" s="5"/>
      <c r="R28" s="581"/>
      <c r="T28" s="607" t="s">
        <v>554</v>
      </c>
      <c r="U28" s="5"/>
      <c r="V28" s="5"/>
      <c r="W28" s="581"/>
    </row>
    <row r="29" spans="2:23" ht="16.5">
      <c r="B29" s="571"/>
      <c r="C29" s="520"/>
      <c r="D29" s="599" t="s">
        <v>512</v>
      </c>
      <c r="E29" s="62" t="s">
        <v>513</v>
      </c>
      <c r="F29" s="540" t="s">
        <v>514</v>
      </c>
      <c r="G29" s="538">
        <f>H2O_SpecVolume_p_h(G24,G27)</f>
        <v>2.1164540828742004</v>
      </c>
      <c r="H29" s="594" t="s">
        <v>497</v>
      </c>
      <c r="I29" s="304"/>
      <c r="J29" s="5"/>
      <c r="K29" s="5"/>
      <c r="L29" s="5"/>
      <c r="M29" s="5"/>
      <c r="N29" s="5"/>
      <c r="O29" s="5"/>
      <c r="P29" s="5"/>
      <c r="Q29" s="5"/>
      <c r="R29" s="581"/>
      <c r="T29" s="607" t="s">
        <v>553</v>
      </c>
      <c r="U29" s="5"/>
      <c r="V29" s="5"/>
      <c r="W29" s="581"/>
    </row>
    <row r="30" spans="2:23" ht="15">
      <c r="B30" s="571"/>
      <c r="C30" s="520"/>
      <c r="D30" s="599" t="s">
        <v>515</v>
      </c>
      <c r="E30" s="62" t="s">
        <v>516</v>
      </c>
      <c r="F30" s="548" t="s">
        <v>517</v>
      </c>
      <c r="G30" s="549">
        <f>H2O_Temperature_p_h(G24,G27)</f>
        <v>194.2330645432449</v>
      </c>
      <c r="H30" s="594" t="s">
        <v>4</v>
      </c>
      <c r="I30" s="304"/>
      <c r="J30" s="5"/>
      <c r="K30" s="5"/>
      <c r="L30" s="5"/>
      <c r="M30" s="5"/>
      <c r="N30" s="5"/>
      <c r="O30" s="5"/>
      <c r="P30" s="5"/>
      <c r="Q30" s="5"/>
      <c r="R30" s="581"/>
      <c r="T30" s="605" t="s">
        <v>504</v>
      </c>
      <c r="U30" s="40">
        <f>U21</f>
        <v>1.01352972</v>
      </c>
      <c r="V30" s="5" t="s">
        <v>12</v>
      </c>
      <c r="W30" s="581"/>
    </row>
    <row r="31" spans="2:23" ht="15">
      <c r="B31" s="571"/>
      <c r="C31" s="520"/>
      <c r="D31" s="597" t="s">
        <v>530</v>
      </c>
      <c r="E31" s="62" t="s">
        <v>518</v>
      </c>
      <c r="F31" s="534" t="s">
        <v>519</v>
      </c>
      <c r="G31" s="543">
        <f>SaturSteam_Entropy_p(G24)</f>
        <v>7.355281374287755</v>
      </c>
      <c r="H31" s="594" t="s">
        <v>36</v>
      </c>
      <c r="I31" s="304"/>
      <c r="J31" s="5"/>
      <c r="K31" s="5"/>
      <c r="L31" s="5"/>
      <c r="M31" s="5"/>
      <c r="N31" s="5"/>
      <c r="O31" s="5"/>
      <c r="P31" s="5"/>
      <c r="Q31" s="5"/>
      <c r="R31" s="581"/>
      <c r="T31" s="605" t="s">
        <v>548</v>
      </c>
      <c r="U31" s="40">
        <f>SaturSteam_Entropy_p(U30)</f>
        <v>7.355281374287755</v>
      </c>
      <c r="V31" s="5" t="s">
        <v>36</v>
      </c>
      <c r="W31" s="581"/>
    </row>
    <row r="32" spans="2:23" ht="15">
      <c r="B32" s="571"/>
      <c r="C32" s="520"/>
      <c r="D32" s="596" t="s">
        <v>575</v>
      </c>
      <c r="E32" s="62" t="s">
        <v>563</v>
      </c>
      <c r="F32" s="534" t="s">
        <v>578</v>
      </c>
      <c r="G32" s="542">
        <f>H2O_SaturationTemp_p(G24)</f>
        <v>100.00775891331705</v>
      </c>
      <c r="H32" s="586" t="s">
        <v>4</v>
      </c>
      <c r="I32" s="304"/>
      <c r="J32" s="5"/>
      <c r="K32" s="5"/>
      <c r="L32" s="5"/>
      <c r="M32" s="5"/>
      <c r="N32" s="5"/>
      <c r="O32" s="5"/>
      <c r="P32" s="5"/>
      <c r="Q32" s="5"/>
      <c r="R32" s="581"/>
      <c r="T32" s="605" t="s">
        <v>547</v>
      </c>
      <c r="U32" s="47">
        <f>SaturSteam_Temp_s(U31)</f>
        <v>100.00807268474517</v>
      </c>
      <c r="V32" s="5" t="s">
        <v>4</v>
      </c>
      <c r="W32" s="581"/>
    </row>
    <row r="33" spans="2:23" ht="12.75">
      <c r="B33" s="571"/>
      <c r="C33" s="186"/>
      <c r="D33" s="530"/>
      <c r="E33" s="301"/>
      <c r="F33" s="551"/>
      <c r="G33" s="301"/>
      <c r="H33" s="552"/>
      <c r="I33" s="532" t="s">
        <v>0</v>
      </c>
      <c r="J33" s="5"/>
      <c r="K33" s="5"/>
      <c r="L33" s="5" t="s">
        <v>569</v>
      </c>
      <c r="M33" s="5"/>
      <c r="N33" s="5"/>
      <c r="O33" s="5"/>
      <c r="P33" s="5"/>
      <c r="Q33" s="5"/>
      <c r="R33" s="581"/>
      <c r="T33" s="571" t="str">
        <f>IF(U22&gt;U32,"Since t &gt; tsat","Since t&lt; tsat")</f>
        <v>Since t &gt; tsat</v>
      </c>
      <c r="U33" s="5"/>
      <c r="V33" s="5"/>
      <c r="W33" s="581"/>
    </row>
    <row r="34" spans="2:23" ht="13.5" thickBot="1">
      <c r="B34" s="577"/>
      <c r="C34" s="578"/>
      <c r="D34" s="578"/>
      <c r="E34" s="578"/>
      <c r="F34" s="579"/>
      <c r="G34" s="578"/>
      <c r="H34" s="578"/>
      <c r="I34" s="578"/>
      <c r="J34" s="578"/>
      <c r="K34" s="578"/>
      <c r="L34" s="578"/>
      <c r="M34" s="578"/>
      <c r="N34" s="578"/>
      <c r="O34" s="578"/>
      <c r="P34" s="578" t="s">
        <v>0</v>
      </c>
      <c r="Q34" s="578"/>
      <c r="R34" s="582"/>
      <c r="T34" s="577" t="str">
        <f>IF(U22&gt;U32,"steam is superheated","steam is humid")</f>
        <v>steam is superheated</v>
      </c>
      <c r="U34" s="578"/>
      <c r="V34" s="578"/>
      <c r="W34" s="582"/>
    </row>
    <row r="35" ht="13.5" thickTop="1"/>
    <row r="43" spans="4:5" ht="12.75">
      <c r="D43" s="554" t="s">
        <v>521</v>
      </c>
      <c r="E43" s="555"/>
    </row>
    <row r="44" spans="4:5" ht="12.75">
      <c r="D44" s="556" t="s">
        <v>522</v>
      </c>
      <c r="E44" s="557"/>
    </row>
    <row r="45" spans="4:5" ht="15">
      <c r="D45" s="558" t="s">
        <v>523</v>
      </c>
      <c r="E45" s="559" t="s">
        <v>524</v>
      </c>
    </row>
    <row r="46" spans="4:5" ht="12.75">
      <c r="D46" s="560">
        <v>0.5</v>
      </c>
      <c r="E46" s="561">
        <v>5</v>
      </c>
    </row>
    <row r="47" spans="4:5" ht="12.75">
      <c r="D47" s="560">
        <v>0.75</v>
      </c>
      <c r="E47" s="561">
        <v>10</v>
      </c>
    </row>
    <row r="48" spans="4:5" ht="12.75">
      <c r="D48" s="562">
        <v>1</v>
      </c>
      <c r="E48" s="561">
        <v>20</v>
      </c>
    </row>
    <row r="49" spans="4:5" ht="12.75">
      <c r="D49" s="560">
        <v>1.5</v>
      </c>
      <c r="E49" s="561">
        <v>30</v>
      </c>
    </row>
    <row r="50" spans="4:5" ht="12.75">
      <c r="D50" s="562">
        <v>2</v>
      </c>
      <c r="E50" s="561">
        <v>40</v>
      </c>
    </row>
    <row r="51" spans="4:5" ht="12.75">
      <c r="D51" s="562">
        <v>3</v>
      </c>
      <c r="E51" s="561">
        <v>60</v>
      </c>
    </row>
    <row r="52" spans="4:5" ht="12.75">
      <c r="D52" s="562">
        <v>4</v>
      </c>
      <c r="E52" s="561">
        <v>80</v>
      </c>
    </row>
    <row r="53" spans="4:5" ht="12.75">
      <c r="D53" s="562">
        <v>6</v>
      </c>
      <c r="E53" s="561">
        <v>100</v>
      </c>
    </row>
    <row r="54" spans="4:5" ht="12.75">
      <c r="D54" s="562">
        <v>8</v>
      </c>
      <c r="E54" s="561">
        <v>120</v>
      </c>
    </row>
    <row r="55" spans="4:5" ht="12.75">
      <c r="D55" s="562">
        <v>10</v>
      </c>
      <c r="E55" s="561">
        <v>140</v>
      </c>
    </row>
    <row r="56" spans="4:5" ht="12.75">
      <c r="D56" s="562">
        <v>12</v>
      </c>
      <c r="E56" s="561">
        <v>160</v>
      </c>
    </row>
    <row r="57" spans="4:5" ht="12.75">
      <c r="D57" s="563">
        <v>14</v>
      </c>
      <c r="E57" s="561" t="s">
        <v>54</v>
      </c>
    </row>
    <row r="58" spans="4:5" ht="12.75">
      <c r="D58" s="563">
        <v>16</v>
      </c>
      <c r="E58" s="561" t="s">
        <v>55</v>
      </c>
    </row>
    <row r="59" spans="4:5" ht="12.75">
      <c r="D59" s="563">
        <v>18</v>
      </c>
      <c r="E59" s="561" t="s">
        <v>56</v>
      </c>
    </row>
    <row r="60" spans="4:5" ht="12.75">
      <c r="D60" s="563">
        <v>20</v>
      </c>
      <c r="E60" s="561"/>
    </row>
    <row r="61" spans="4:5" ht="12.75">
      <c r="D61" s="563">
        <v>22</v>
      </c>
      <c r="E61" s="561"/>
    </row>
    <row r="62" spans="4:5" ht="12.75">
      <c r="D62" s="563">
        <v>24</v>
      </c>
      <c r="E62" s="561"/>
    </row>
    <row r="63" spans="4:5" ht="12.75">
      <c r="D63" s="563">
        <v>26</v>
      </c>
      <c r="E63" s="561"/>
    </row>
    <row r="64" spans="4:5" ht="12.75">
      <c r="D64" s="563">
        <v>28</v>
      </c>
      <c r="E64" s="561"/>
    </row>
    <row r="65" spans="4:5" ht="12.75">
      <c r="D65" s="563">
        <v>30</v>
      </c>
      <c r="E65" s="561"/>
    </row>
    <row r="66" spans="4:5" ht="12.75">
      <c r="D66" s="563">
        <v>32</v>
      </c>
      <c r="E66" s="561"/>
    </row>
    <row r="67" spans="4:5" ht="12.75">
      <c r="D67" s="563">
        <v>34</v>
      </c>
      <c r="E67" s="561"/>
    </row>
    <row r="68" spans="4:5" ht="12.75">
      <c r="D68" s="563">
        <v>36</v>
      </c>
      <c r="E68" s="561"/>
    </row>
    <row r="69" spans="4:5" ht="12.75">
      <c r="D69" s="563">
        <v>38</v>
      </c>
      <c r="E69" s="561"/>
    </row>
    <row r="70" spans="4:5" ht="12.75">
      <c r="D70" s="563">
        <v>40</v>
      </c>
      <c r="E70" s="561"/>
    </row>
    <row r="71" spans="4:5" ht="12.75">
      <c r="D71" s="563">
        <v>42</v>
      </c>
      <c r="E71" s="561"/>
    </row>
    <row r="72" spans="4:5" ht="12.75">
      <c r="D72" s="563">
        <v>44</v>
      </c>
      <c r="E72" s="561"/>
    </row>
    <row r="73" spans="4:5" ht="12.75">
      <c r="D73" s="563">
        <v>46</v>
      </c>
      <c r="E73" s="561"/>
    </row>
    <row r="74" spans="4:5" ht="12.75">
      <c r="D74" s="563">
        <v>48</v>
      </c>
      <c r="E74" s="56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"/>
  <dimension ref="B1:R74"/>
  <sheetViews>
    <sheetView showGridLines="0" zoomScalePageLayoutView="0" workbookViewId="0" topLeftCell="A1">
      <selection activeCell="A1" sqref="A1"/>
    </sheetView>
  </sheetViews>
  <sheetFormatPr defaultColWidth="22.28125" defaultRowHeight="12.75"/>
  <cols>
    <col min="1" max="1" width="4.140625" style="0" customWidth="1"/>
    <col min="2" max="2" width="4.421875" style="0" customWidth="1"/>
    <col min="3" max="3" width="3.140625" style="0" customWidth="1"/>
    <col min="4" max="4" width="22.28125" style="0" customWidth="1"/>
    <col min="5" max="5" width="6.57421875" style="0" customWidth="1"/>
    <col min="6" max="6" width="18.140625" style="553" customWidth="1"/>
    <col min="7" max="7" width="9.421875" style="0" customWidth="1"/>
    <col min="8" max="8" width="11.57421875" style="0" customWidth="1"/>
    <col min="9" max="9" width="3.140625" style="0" customWidth="1"/>
    <col min="10" max="10" width="3.8515625" style="0" customWidth="1"/>
    <col min="11" max="11" width="4.00390625" style="0" customWidth="1"/>
    <col min="12" max="12" width="21.8515625" style="0" customWidth="1"/>
    <col min="13" max="13" width="11.57421875" style="0" customWidth="1"/>
    <col min="14" max="14" width="23.7109375" style="0" customWidth="1"/>
    <col min="15" max="16" width="11.57421875" style="0" customWidth="1"/>
    <col min="17" max="18" width="3.28125" style="0" customWidth="1"/>
    <col min="19" max="252" width="11.57421875" style="0" customWidth="1"/>
    <col min="253" max="253" width="4.140625" style="0" customWidth="1"/>
    <col min="254" max="254" width="4.421875" style="0" customWidth="1"/>
    <col min="255" max="255" width="3.140625" style="0" customWidth="1"/>
  </cols>
  <sheetData>
    <row r="1" spans="5:18" ht="13.5" thickBot="1">
      <c r="E1" s="49"/>
      <c r="F1" s="516"/>
      <c r="G1" s="49"/>
      <c r="H1" s="517"/>
      <c r="R1" s="592" t="s">
        <v>532</v>
      </c>
    </row>
    <row r="2" spans="2:18" ht="13.5" thickTop="1">
      <c r="B2" s="572"/>
      <c r="C2" s="573"/>
      <c r="D2" s="573"/>
      <c r="E2" s="574"/>
      <c r="F2" s="575"/>
      <c r="G2" s="574"/>
      <c r="H2" s="576"/>
      <c r="I2" s="573"/>
      <c r="J2" s="573"/>
      <c r="K2" s="573"/>
      <c r="L2" s="573"/>
      <c r="M2" s="573"/>
      <c r="N2" s="573"/>
      <c r="O2" s="573"/>
      <c r="P2" s="573"/>
      <c r="Q2" s="573"/>
      <c r="R2" s="580"/>
    </row>
    <row r="3" spans="2:18" ht="12.75">
      <c r="B3" s="571"/>
      <c r="C3" s="621"/>
      <c r="D3" s="622" t="s">
        <v>468</v>
      </c>
      <c r="E3" s="623"/>
      <c r="F3" s="624"/>
      <c r="G3" s="623"/>
      <c r="H3" s="625"/>
      <c r="I3" s="631"/>
      <c r="J3" s="5"/>
      <c r="K3" s="5"/>
      <c r="L3" s="5"/>
      <c r="M3" s="5"/>
      <c r="N3" s="5"/>
      <c r="O3" s="5"/>
      <c r="P3" s="5"/>
      <c r="Q3" s="5"/>
      <c r="R3" s="581"/>
    </row>
    <row r="4" spans="2:18" ht="15">
      <c r="B4" s="571"/>
      <c r="C4" s="620"/>
      <c r="D4" s="34" t="s">
        <v>561</v>
      </c>
      <c r="E4" s="32"/>
      <c r="F4" s="521"/>
      <c r="G4" s="32"/>
      <c r="H4" s="522"/>
      <c r="I4" s="632"/>
      <c r="J4" s="5"/>
      <c r="K4" s="5"/>
      <c r="L4" s="5"/>
      <c r="M4" s="32"/>
      <c r="N4" s="569"/>
      <c r="O4" s="32"/>
      <c r="P4" s="569"/>
      <c r="Q4" s="5"/>
      <c r="R4" s="581"/>
    </row>
    <row r="5" spans="2:18" ht="15">
      <c r="B5" s="571"/>
      <c r="C5" s="620"/>
      <c r="D5" s="34" t="s">
        <v>471</v>
      </c>
      <c r="E5" s="32"/>
      <c r="F5" s="521"/>
      <c r="G5" s="32"/>
      <c r="H5" s="522"/>
      <c r="I5" s="632"/>
      <c r="J5" s="5"/>
      <c r="K5" s="5"/>
      <c r="L5" s="5"/>
      <c r="M5" s="32"/>
      <c r="N5" s="569"/>
      <c r="O5" s="5"/>
      <c r="P5" s="5"/>
      <c r="Q5" s="5"/>
      <c r="R5" s="581"/>
    </row>
    <row r="6" spans="2:18" ht="15">
      <c r="B6" s="571"/>
      <c r="C6" s="620"/>
      <c r="D6" s="34" t="s">
        <v>474</v>
      </c>
      <c r="E6" s="32"/>
      <c r="F6" s="521"/>
      <c r="G6" s="32"/>
      <c r="H6" s="522"/>
      <c r="I6" s="632"/>
      <c r="J6" s="5"/>
      <c r="K6" s="5"/>
      <c r="L6" s="5"/>
      <c r="M6" s="32"/>
      <c r="N6" s="5"/>
      <c r="O6" s="47"/>
      <c r="P6" s="5"/>
      <c r="Q6" s="5"/>
      <c r="R6" s="581"/>
    </row>
    <row r="7" spans="2:18" ht="12.75">
      <c r="B7" s="571"/>
      <c r="C7" s="620"/>
      <c r="D7" s="5"/>
      <c r="E7" s="32"/>
      <c r="F7" s="521"/>
      <c r="G7" s="32"/>
      <c r="H7" s="522"/>
      <c r="I7" s="632"/>
      <c r="J7" s="5"/>
      <c r="K7" s="5"/>
      <c r="L7" s="5"/>
      <c r="M7" s="32"/>
      <c r="N7" s="588"/>
      <c r="O7" s="47"/>
      <c r="P7" s="5"/>
      <c r="Q7" s="5"/>
      <c r="R7" s="581"/>
    </row>
    <row r="8" spans="2:18" ht="12.75">
      <c r="B8" s="571"/>
      <c r="C8" s="620"/>
      <c r="D8" s="547" t="s">
        <v>479</v>
      </c>
      <c r="E8" s="32"/>
      <c r="F8" s="521"/>
      <c r="G8" s="32"/>
      <c r="H8" s="527"/>
      <c r="I8" s="632"/>
      <c r="J8" s="5"/>
      <c r="K8" s="5"/>
      <c r="L8" s="36"/>
      <c r="M8" s="32"/>
      <c r="N8" s="615"/>
      <c r="O8" s="47"/>
      <c r="P8" s="568"/>
      <c r="Q8" s="5"/>
      <c r="R8" s="581"/>
    </row>
    <row r="9" spans="2:18" ht="12.75">
      <c r="B9" s="571"/>
      <c r="C9" s="620"/>
      <c r="D9" s="586" t="s">
        <v>483</v>
      </c>
      <c r="E9" s="32"/>
      <c r="F9" s="521"/>
      <c r="G9" s="528"/>
      <c r="H9" s="529" t="s">
        <v>0</v>
      </c>
      <c r="I9" s="632"/>
      <c r="J9" s="5"/>
      <c r="K9" s="5"/>
      <c r="L9" s="36"/>
      <c r="M9" s="32"/>
      <c r="N9" s="616"/>
      <c r="O9" s="526"/>
      <c r="P9" s="568"/>
      <c r="Q9" s="5"/>
      <c r="R9" s="581"/>
    </row>
    <row r="10" spans="2:18" ht="15">
      <c r="B10" s="571"/>
      <c r="C10" s="620"/>
      <c r="D10" s="587" t="s">
        <v>484</v>
      </c>
      <c r="E10" s="62" t="s">
        <v>485</v>
      </c>
      <c r="F10" s="533"/>
      <c r="G10" s="583">
        <f>'Tyler Expl. 1'!U12</f>
        <v>34.4738</v>
      </c>
      <c r="H10" s="594" t="s">
        <v>12</v>
      </c>
      <c r="I10" s="632"/>
      <c r="J10" s="5"/>
      <c r="K10" s="5"/>
      <c r="L10" s="568"/>
      <c r="M10" s="32"/>
      <c r="N10" s="569"/>
      <c r="O10" s="38"/>
      <c r="P10" s="569"/>
      <c r="Q10" s="5"/>
      <c r="R10" s="581"/>
    </row>
    <row r="11" spans="2:18" ht="15">
      <c r="B11" s="571"/>
      <c r="C11" s="620"/>
      <c r="D11" s="613" t="s">
        <v>559</v>
      </c>
      <c r="E11" s="62" t="s">
        <v>560</v>
      </c>
      <c r="F11" s="618"/>
      <c r="G11" s="200">
        <v>0.04</v>
      </c>
      <c r="H11" s="594" t="s">
        <v>13</v>
      </c>
      <c r="I11" s="632"/>
      <c r="J11" s="5"/>
      <c r="K11" s="5"/>
      <c r="L11" s="5"/>
      <c r="M11" s="5"/>
      <c r="N11" s="5"/>
      <c r="O11" s="5"/>
      <c r="P11" s="5"/>
      <c r="Q11" s="5"/>
      <c r="R11" s="581"/>
    </row>
    <row r="12" spans="2:18" ht="12.75">
      <c r="B12" s="571"/>
      <c r="C12" s="620"/>
      <c r="D12" s="5"/>
      <c r="E12" s="5"/>
      <c r="F12" s="619"/>
      <c r="G12" s="5"/>
      <c r="H12" s="5"/>
      <c r="I12" s="632"/>
      <c r="J12" s="5"/>
      <c r="K12" s="5"/>
      <c r="L12" s="5"/>
      <c r="M12" s="5"/>
      <c r="N12" s="619"/>
      <c r="O12" s="5"/>
      <c r="P12" s="5"/>
      <c r="Q12" s="5"/>
      <c r="R12" s="581"/>
    </row>
    <row r="13" spans="2:18" ht="12.75">
      <c r="B13" s="571"/>
      <c r="C13" s="620"/>
      <c r="D13" s="589" t="s">
        <v>533</v>
      </c>
      <c r="E13" s="242"/>
      <c r="F13" s="617"/>
      <c r="G13" s="242"/>
      <c r="H13" s="243"/>
      <c r="I13" s="632"/>
      <c r="J13" s="5"/>
      <c r="K13" s="5"/>
      <c r="L13" s="5"/>
      <c r="M13" s="5"/>
      <c r="N13" s="5"/>
      <c r="O13" s="5"/>
      <c r="P13" s="5"/>
      <c r="Q13" s="5"/>
      <c r="R13" s="581"/>
    </row>
    <row r="14" spans="2:18" ht="15">
      <c r="B14" s="571"/>
      <c r="C14" s="620"/>
      <c r="D14" s="599" t="s">
        <v>486</v>
      </c>
      <c r="E14" s="228" t="s">
        <v>487</v>
      </c>
      <c r="F14" s="612"/>
      <c r="G14" s="538">
        <f>1-G11</f>
        <v>0.96</v>
      </c>
      <c r="H14" s="594"/>
      <c r="I14" s="632"/>
      <c r="J14" s="5"/>
      <c r="K14" s="5"/>
      <c r="L14" s="5"/>
      <c r="M14" s="5"/>
      <c r="N14" s="5"/>
      <c r="O14" s="5"/>
      <c r="P14" s="5"/>
      <c r="Q14" s="5"/>
      <c r="R14" s="581"/>
    </row>
    <row r="15" spans="2:18" ht="15">
      <c r="B15" s="571"/>
      <c r="C15" s="620"/>
      <c r="D15" s="596" t="s">
        <v>488</v>
      </c>
      <c r="E15" s="62" t="s">
        <v>489</v>
      </c>
      <c r="F15" s="534" t="s">
        <v>490</v>
      </c>
      <c r="G15" s="536">
        <f>H2O_Enthalpy_p_x(G10,G14)</f>
        <v>2731.7851278784897</v>
      </c>
      <c r="H15" s="594" t="s">
        <v>180</v>
      </c>
      <c r="I15" s="632"/>
      <c r="J15" s="5"/>
      <c r="K15" s="5"/>
      <c r="L15" s="5" t="s">
        <v>31</v>
      </c>
      <c r="M15" s="5"/>
      <c r="N15" s="5"/>
      <c r="O15" s="5"/>
      <c r="P15" s="5"/>
      <c r="Q15" s="5"/>
      <c r="R15" s="581"/>
    </row>
    <row r="16" spans="2:18" ht="15">
      <c r="B16" s="571"/>
      <c r="C16" s="620"/>
      <c r="D16" s="596" t="s">
        <v>491</v>
      </c>
      <c r="E16" s="62" t="s">
        <v>492</v>
      </c>
      <c r="F16" s="537" t="s">
        <v>493</v>
      </c>
      <c r="G16" s="538">
        <f>H2O_Entropy_p_h(G10,G15)</f>
        <v>5.992429996272112</v>
      </c>
      <c r="H16" s="594" t="s">
        <v>36</v>
      </c>
      <c r="I16" s="632"/>
      <c r="J16" s="5"/>
      <c r="K16" s="5"/>
      <c r="L16" s="5"/>
      <c r="M16" s="5"/>
      <c r="N16" s="5"/>
      <c r="O16" s="5"/>
      <c r="P16" s="5"/>
      <c r="Q16" s="5"/>
      <c r="R16" s="581"/>
    </row>
    <row r="17" spans="2:18" ht="16.5">
      <c r="B17" s="571"/>
      <c r="C17" s="620"/>
      <c r="D17" s="596" t="s">
        <v>494</v>
      </c>
      <c r="E17" s="62" t="s">
        <v>495</v>
      </c>
      <c r="F17" s="540" t="s">
        <v>496</v>
      </c>
      <c r="G17" s="541">
        <f>H2O_SpecVolume_p_h(G10,G15)</f>
        <v>0.055642035804423694</v>
      </c>
      <c r="H17" s="594" t="s">
        <v>497</v>
      </c>
      <c r="I17" s="632"/>
      <c r="J17" s="5"/>
      <c r="K17" s="5"/>
      <c r="L17" s="5"/>
      <c r="M17" s="32"/>
      <c r="N17" s="32"/>
      <c r="O17" s="5"/>
      <c r="P17" s="5"/>
      <c r="Q17" s="5"/>
      <c r="R17" s="581"/>
    </row>
    <row r="18" spans="2:18" ht="15">
      <c r="B18" s="571"/>
      <c r="C18" s="620"/>
      <c r="D18" s="596" t="s">
        <v>498</v>
      </c>
      <c r="E18" s="62" t="s">
        <v>499</v>
      </c>
      <c r="F18" s="537" t="s">
        <v>500</v>
      </c>
      <c r="G18" s="542">
        <f>H2O_Temperature_p_h(G10,G15)</f>
        <v>241.6718770969295</v>
      </c>
      <c r="H18" s="594" t="s">
        <v>4</v>
      </c>
      <c r="I18" s="632"/>
      <c r="J18" s="5"/>
      <c r="K18" s="5"/>
      <c r="L18" s="5"/>
      <c r="M18" s="32"/>
      <c r="N18" s="539" t="s">
        <v>487</v>
      </c>
      <c r="O18" s="57">
        <f>G14*100</f>
        <v>96</v>
      </c>
      <c r="P18" s="5"/>
      <c r="Q18" s="5"/>
      <c r="R18" s="581"/>
    </row>
    <row r="19" spans="2:18" ht="15">
      <c r="B19" s="571"/>
      <c r="C19" s="620"/>
      <c r="D19" s="597" t="s">
        <v>529</v>
      </c>
      <c r="E19" s="62" t="s">
        <v>501</v>
      </c>
      <c r="F19" s="534" t="s">
        <v>502</v>
      </c>
      <c r="G19" s="543">
        <f>SaturSteam_Entropy_p(G10)</f>
        <v>6.12889239676499</v>
      </c>
      <c r="H19" s="594" t="s">
        <v>36</v>
      </c>
      <c r="I19" s="632"/>
      <c r="J19" s="5"/>
      <c r="K19" s="5"/>
      <c r="L19" s="310"/>
      <c r="M19" s="32"/>
      <c r="N19" s="32"/>
      <c r="O19" s="5"/>
      <c r="P19" s="5"/>
      <c r="Q19" s="5"/>
      <c r="R19" s="581"/>
    </row>
    <row r="20" spans="2:18" ht="12.75">
      <c r="B20" s="571"/>
      <c r="C20" s="620"/>
      <c r="D20" s="588"/>
      <c r="E20" s="32"/>
      <c r="F20" s="523"/>
      <c r="G20" s="527"/>
      <c r="H20" s="569"/>
      <c r="I20" s="632"/>
      <c r="J20" s="5"/>
      <c r="K20" s="5"/>
      <c r="L20" s="310"/>
      <c r="M20" s="32"/>
      <c r="N20" s="32"/>
      <c r="O20" s="5"/>
      <c r="P20" s="5"/>
      <c r="Q20" s="5"/>
      <c r="R20" s="581"/>
    </row>
    <row r="21" spans="2:18" ht="15">
      <c r="B21" s="571"/>
      <c r="C21" s="620"/>
      <c r="D21" s="547" t="s">
        <v>503</v>
      </c>
      <c r="E21" s="546" t="s">
        <v>0</v>
      </c>
      <c r="F21" s="546" t="s">
        <v>0</v>
      </c>
      <c r="G21" s="547" t="s">
        <v>0</v>
      </c>
      <c r="H21" s="595" t="s">
        <v>0</v>
      </c>
      <c r="I21" s="632"/>
      <c r="J21" s="5"/>
      <c r="K21" s="32" t="s">
        <v>499</v>
      </c>
      <c r="L21" s="544">
        <f>G18</f>
        <v>241.6718770969295</v>
      </c>
      <c r="M21" s="565" t="s">
        <v>525</v>
      </c>
      <c r="N21" s="566">
        <f>G10</f>
        <v>34.4738</v>
      </c>
      <c r="O21" s="310"/>
      <c r="P21" s="5"/>
      <c r="Q21" s="5"/>
      <c r="R21" s="581"/>
    </row>
    <row r="22" spans="2:18" ht="12.75">
      <c r="B22" s="571"/>
      <c r="C22" s="620"/>
      <c r="D22" s="588"/>
      <c r="E22" s="32"/>
      <c r="F22" s="521"/>
      <c r="G22" s="527"/>
      <c r="H22" s="569"/>
      <c r="I22" s="632"/>
      <c r="J22" s="5"/>
      <c r="K22" s="5"/>
      <c r="L22" s="310"/>
      <c r="M22" s="565"/>
      <c r="N22" s="567"/>
      <c r="O22" s="310"/>
      <c r="P22" s="5"/>
      <c r="Q22" s="5"/>
      <c r="R22" s="581"/>
    </row>
    <row r="23" spans="2:18" ht="12.75">
      <c r="B23" s="571"/>
      <c r="C23" s="620"/>
      <c r="D23" s="547" t="s">
        <v>505</v>
      </c>
      <c r="E23" s="32"/>
      <c r="F23" s="521"/>
      <c r="G23" s="527"/>
      <c r="H23" s="569"/>
      <c r="I23" s="632"/>
      <c r="J23" s="5"/>
      <c r="K23" s="5"/>
      <c r="L23" s="310"/>
      <c r="M23" s="570"/>
      <c r="N23" s="570"/>
      <c r="O23" s="310"/>
      <c r="P23" s="5"/>
      <c r="Q23" s="5"/>
      <c r="R23" s="581"/>
    </row>
    <row r="24" spans="2:18" ht="15">
      <c r="B24" s="571"/>
      <c r="C24" s="620"/>
      <c r="D24" s="586" t="s">
        <v>483</v>
      </c>
      <c r="E24" s="32"/>
      <c r="F24" s="521"/>
      <c r="G24" s="535"/>
      <c r="H24" s="586" t="s">
        <v>0</v>
      </c>
      <c r="I24" s="632"/>
      <c r="J24" s="5"/>
      <c r="K24" s="32" t="s">
        <v>516</v>
      </c>
      <c r="L24" s="545">
        <f>G31</f>
        <v>127.70682502293425</v>
      </c>
      <c r="M24" s="5"/>
      <c r="N24" s="5"/>
      <c r="O24" s="5"/>
      <c r="P24" s="5"/>
      <c r="Q24" s="5"/>
      <c r="R24" s="581"/>
    </row>
    <row r="25" spans="2:18" ht="15">
      <c r="B25" s="571"/>
      <c r="C25" s="620"/>
      <c r="D25" s="590" t="s">
        <v>506</v>
      </c>
      <c r="E25" s="62" t="s">
        <v>504</v>
      </c>
      <c r="F25" s="533"/>
      <c r="G25" s="585">
        <v>1.01325</v>
      </c>
      <c r="H25" s="594" t="s">
        <v>12</v>
      </c>
      <c r="I25" s="632"/>
      <c r="J25" s="5"/>
      <c r="K25" s="5"/>
      <c r="L25" s="5"/>
      <c r="M25" s="565" t="s">
        <v>526</v>
      </c>
      <c r="N25" s="566">
        <f>G25</f>
        <v>1.01325</v>
      </c>
      <c r="O25" s="5"/>
      <c r="P25" s="5"/>
      <c r="Q25" s="5"/>
      <c r="R25" s="581"/>
    </row>
    <row r="26" spans="2:18" ht="12.75">
      <c r="B26" s="571"/>
      <c r="C26" s="620"/>
      <c r="D26" s="591"/>
      <c r="E26" s="62"/>
      <c r="F26" s="533"/>
      <c r="G26" s="535"/>
      <c r="H26" s="586"/>
      <c r="I26" s="632"/>
      <c r="J26" s="5"/>
      <c r="K26" s="5"/>
      <c r="L26" s="5"/>
      <c r="M26" s="5"/>
      <c r="N26" s="32"/>
      <c r="O26" s="5"/>
      <c r="P26" s="5"/>
      <c r="Q26" s="5"/>
      <c r="R26" s="581"/>
    </row>
    <row r="27" spans="2:18" ht="12.75">
      <c r="B27" s="571"/>
      <c r="C27" s="620"/>
      <c r="D27" s="598" t="s">
        <v>533</v>
      </c>
      <c r="E27" s="62"/>
      <c r="F27" s="533"/>
      <c r="G27" s="535"/>
      <c r="H27" s="586"/>
      <c r="I27" s="632"/>
      <c r="J27" s="5"/>
      <c r="K27" s="5"/>
      <c r="L27" s="5"/>
      <c r="M27" s="32"/>
      <c r="N27" s="32"/>
      <c r="O27" s="5"/>
      <c r="P27" s="5"/>
      <c r="Q27" s="32" t="s">
        <v>531</v>
      </c>
      <c r="R27" s="581"/>
    </row>
    <row r="28" spans="2:18" ht="15">
      <c r="B28" s="571"/>
      <c r="C28" s="620"/>
      <c r="D28" s="596" t="s">
        <v>508</v>
      </c>
      <c r="E28" s="62" t="s">
        <v>472</v>
      </c>
      <c r="F28" s="534" t="s">
        <v>509</v>
      </c>
      <c r="G28" s="549">
        <f>G15</f>
        <v>2731.7851278784897</v>
      </c>
      <c r="H28" s="594" t="s">
        <v>180</v>
      </c>
      <c r="I28" s="632"/>
      <c r="J28" s="5"/>
      <c r="K28" s="5"/>
      <c r="L28" s="614" t="s">
        <v>0</v>
      </c>
      <c r="M28" s="32"/>
      <c r="N28" s="564">
        <f>G16</f>
        <v>5.992429996272112</v>
      </c>
      <c r="O28" s="40">
        <f>G19</f>
        <v>6.12889239676499</v>
      </c>
      <c r="P28" s="564">
        <f>G29</f>
        <v>7.4995703442436366</v>
      </c>
      <c r="Q28" s="5"/>
      <c r="R28" s="581"/>
    </row>
    <row r="29" spans="2:18" ht="15">
      <c r="B29" s="571"/>
      <c r="C29" s="620"/>
      <c r="D29" s="599" t="s">
        <v>510</v>
      </c>
      <c r="E29" s="62" t="s">
        <v>507</v>
      </c>
      <c r="F29" s="537" t="s">
        <v>511</v>
      </c>
      <c r="G29" s="538">
        <f>H2O_Entropy_p_h(G25,G28)</f>
        <v>7.4995703442436366</v>
      </c>
      <c r="H29" s="594" t="s">
        <v>36</v>
      </c>
      <c r="I29" s="632"/>
      <c r="J29" s="5"/>
      <c r="K29" s="5"/>
      <c r="L29" s="5"/>
      <c r="M29" s="539" t="s">
        <v>0</v>
      </c>
      <c r="N29" s="539" t="s">
        <v>0</v>
      </c>
      <c r="O29" s="5"/>
      <c r="P29" s="40">
        <f>G32</f>
        <v>7.355374447904573</v>
      </c>
      <c r="Q29" s="5"/>
      <c r="R29" s="581"/>
    </row>
    <row r="30" spans="2:18" ht="16.5">
      <c r="B30" s="571"/>
      <c r="C30" s="620"/>
      <c r="D30" s="599" t="s">
        <v>512</v>
      </c>
      <c r="E30" s="62" t="s">
        <v>513</v>
      </c>
      <c r="F30" s="540" t="s">
        <v>514</v>
      </c>
      <c r="G30" s="541">
        <f>H2O_SpecVolume_p_h(G25,G28)</f>
        <v>1.8055541813034988</v>
      </c>
      <c r="H30" s="594" t="s">
        <v>497</v>
      </c>
      <c r="I30" s="632"/>
      <c r="J30" s="5"/>
      <c r="K30" s="5"/>
      <c r="L30" s="5" t="s">
        <v>562</v>
      </c>
      <c r="M30" s="5"/>
      <c r="N30" s="5"/>
      <c r="O30" s="5"/>
      <c r="P30" s="5"/>
      <c r="Q30" s="5"/>
      <c r="R30" s="581"/>
    </row>
    <row r="31" spans="2:18" ht="15">
      <c r="B31" s="571"/>
      <c r="C31" s="620"/>
      <c r="D31" s="599" t="s">
        <v>515</v>
      </c>
      <c r="E31" s="62" t="s">
        <v>516</v>
      </c>
      <c r="F31" s="548" t="s">
        <v>517</v>
      </c>
      <c r="G31" s="538">
        <f>H2O_Temperature_p_h(G25,G28)</f>
        <v>127.70682502293425</v>
      </c>
      <c r="H31" s="594" t="s">
        <v>4</v>
      </c>
      <c r="I31" s="632"/>
      <c r="J31" s="5"/>
      <c r="K31" s="5"/>
      <c r="L31" s="32" t="s">
        <v>504</v>
      </c>
      <c r="M31" s="38">
        <f>G25</f>
        <v>1.01325</v>
      </c>
      <c r="N31" s="5" t="s">
        <v>12</v>
      </c>
      <c r="O31" s="5"/>
      <c r="P31" s="5"/>
      <c r="Q31" s="5"/>
      <c r="R31" s="581"/>
    </row>
    <row r="32" spans="2:18" ht="15">
      <c r="B32" s="571"/>
      <c r="C32" s="620"/>
      <c r="D32" s="597" t="s">
        <v>530</v>
      </c>
      <c r="E32" s="62" t="s">
        <v>518</v>
      </c>
      <c r="F32" s="534" t="s">
        <v>519</v>
      </c>
      <c r="G32" s="543">
        <f>SaturSteam_Entropy_p(G25)</f>
        <v>7.355374447904573</v>
      </c>
      <c r="H32" s="594" t="s">
        <v>36</v>
      </c>
      <c r="I32" s="632"/>
      <c r="J32" s="5"/>
      <c r="K32" s="5"/>
      <c r="L32" s="32" t="s">
        <v>564</v>
      </c>
      <c r="M32" s="40">
        <f>SaturSteam_Entropy_p(M31)</f>
        <v>7.355374447904573</v>
      </c>
      <c r="N32" s="5" t="s">
        <v>565</v>
      </c>
      <c r="O32" s="5"/>
      <c r="P32" s="5"/>
      <c r="Q32" s="5"/>
      <c r="R32" s="581"/>
    </row>
    <row r="33" spans="2:18" ht="15">
      <c r="B33" s="571"/>
      <c r="C33" s="620"/>
      <c r="D33" s="594" t="s">
        <v>480</v>
      </c>
      <c r="E33" s="62" t="s">
        <v>481</v>
      </c>
      <c r="F33" s="534" t="s">
        <v>520</v>
      </c>
      <c r="G33" s="550">
        <f>SteamQuality_t_s(G31,G29)</f>
        <v>1</v>
      </c>
      <c r="H33" s="586" t="s">
        <v>13</v>
      </c>
      <c r="I33" s="632"/>
      <c r="J33" s="5"/>
      <c r="K33" s="5"/>
      <c r="L33" s="32" t="s">
        <v>563</v>
      </c>
      <c r="M33" s="38">
        <f>SaturSteam_Temp_s(M32)</f>
        <v>100.00034068817577</v>
      </c>
      <c r="N33" s="310" t="s">
        <v>4</v>
      </c>
      <c r="O33" s="5"/>
      <c r="P33" s="5"/>
      <c r="Q33" s="5"/>
      <c r="R33" s="581"/>
    </row>
    <row r="34" spans="2:18" ht="15">
      <c r="B34" s="571"/>
      <c r="C34" s="626"/>
      <c r="D34" s="627"/>
      <c r="E34" s="628"/>
      <c r="F34" s="629"/>
      <c r="G34" s="628"/>
      <c r="H34" s="630"/>
      <c r="I34" s="633" t="s">
        <v>0</v>
      </c>
      <c r="J34" s="5"/>
      <c r="K34" s="5"/>
      <c r="L34" s="32" t="s">
        <v>566</v>
      </c>
      <c r="M34" s="614">
        <f>SaturSteam_Enthalpy_p(M31)</f>
        <v>2676.008505035608</v>
      </c>
      <c r="N34" s="5"/>
      <c r="O34" s="5"/>
      <c r="P34" s="5"/>
      <c r="Q34" s="5"/>
      <c r="R34" s="581"/>
    </row>
    <row r="35" spans="2:18" ht="13.5" thickBot="1">
      <c r="B35" s="577"/>
      <c r="C35" s="578"/>
      <c r="D35" s="578"/>
      <c r="E35" s="578"/>
      <c r="F35" s="579"/>
      <c r="G35" s="578"/>
      <c r="H35" s="578"/>
      <c r="I35" s="578"/>
      <c r="J35" s="578"/>
      <c r="K35" s="578"/>
      <c r="L35" s="578"/>
      <c r="M35" s="578"/>
      <c r="N35" s="578"/>
      <c r="O35" s="578"/>
      <c r="P35" s="578"/>
      <c r="Q35" s="578"/>
      <c r="R35" s="582"/>
    </row>
    <row r="36" ht="13.5" thickTop="1"/>
    <row r="37" ht="12.75">
      <c r="L37" s="5" t="s">
        <v>569</v>
      </c>
    </row>
    <row r="43" spans="4:5" ht="12.75">
      <c r="D43" s="554" t="s">
        <v>521</v>
      </c>
      <c r="E43" s="555"/>
    </row>
    <row r="44" spans="4:5" ht="12.75">
      <c r="D44" s="556" t="s">
        <v>522</v>
      </c>
      <c r="E44" s="557"/>
    </row>
    <row r="45" spans="4:5" ht="15">
      <c r="D45" s="558" t="s">
        <v>523</v>
      </c>
      <c r="E45" s="559" t="s">
        <v>524</v>
      </c>
    </row>
    <row r="46" spans="4:5" ht="12.75">
      <c r="D46" s="560">
        <v>0.5</v>
      </c>
      <c r="E46" s="561">
        <v>5</v>
      </c>
    </row>
    <row r="47" spans="4:5" ht="12.75">
      <c r="D47" s="560">
        <v>0.75</v>
      </c>
      <c r="E47" s="561">
        <v>10</v>
      </c>
    </row>
    <row r="48" spans="4:5" ht="12.75">
      <c r="D48" s="562">
        <v>1</v>
      </c>
      <c r="E48" s="561">
        <v>20</v>
      </c>
    </row>
    <row r="49" spans="4:5" ht="12.75">
      <c r="D49" s="560">
        <v>1.5</v>
      </c>
      <c r="E49" s="561">
        <v>30</v>
      </c>
    </row>
    <row r="50" spans="4:5" ht="12.75">
      <c r="D50" s="562">
        <v>2</v>
      </c>
      <c r="E50" s="561">
        <v>40</v>
      </c>
    </row>
    <row r="51" spans="4:5" ht="12.75">
      <c r="D51" s="562">
        <v>3</v>
      </c>
      <c r="E51" s="561">
        <v>60</v>
      </c>
    </row>
    <row r="52" spans="4:5" ht="12.75">
      <c r="D52" s="562">
        <v>4</v>
      </c>
      <c r="E52" s="561">
        <v>80</v>
      </c>
    </row>
    <row r="53" spans="4:5" ht="12.75">
      <c r="D53" s="562">
        <v>6</v>
      </c>
      <c r="E53" s="561">
        <v>100</v>
      </c>
    </row>
    <row r="54" spans="4:5" ht="12.75">
      <c r="D54" s="562">
        <v>8</v>
      </c>
      <c r="E54" s="561">
        <v>120</v>
      </c>
    </row>
    <row r="55" spans="4:5" ht="12.75">
      <c r="D55" s="562">
        <v>10</v>
      </c>
      <c r="E55" s="561">
        <v>140</v>
      </c>
    </row>
    <row r="56" spans="4:5" ht="12.75">
      <c r="D56" s="562">
        <v>12</v>
      </c>
      <c r="E56" s="561">
        <v>160</v>
      </c>
    </row>
    <row r="57" spans="4:5" ht="12.75">
      <c r="D57" s="563">
        <v>14</v>
      </c>
      <c r="E57" s="561" t="s">
        <v>54</v>
      </c>
    </row>
    <row r="58" spans="4:5" ht="12.75">
      <c r="D58" s="563">
        <v>16</v>
      </c>
      <c r="E58" s="561" t="s">
        <v>55</v>
      </c>
    </row>
    <row r="59" spans="4:5" ht="12.75">
      <c r="D59" s="563">
        <v>18</v>
      </c>
      <c r="E59" s="561" t="s">
        <v>56</v>
      </c>
    </row>
    <row r="60" spans="4:5" ht="12.75">
      <c r="D60" s="563">
        <v>20</v>
      </c>
      <c r="E60" s="561"/>
    </row>
    <row r="61" spans="4:5" ht="12.75">
      <c r="D61" s="563">
        <v>22</v>
      </c>
      <c r="E61" s="561"/>
    </row>
    <row r="62" spans="4:5" ht="12.75">
      <c r="D62" s="563">
        <v>24</v>
      </c>
      <c r="E62" s="561"/>
    </row>
    <row r="63" spans="4:5" ht="12.75">
      <c r="D63" s="563">
        <v>26</v>
      </c>
      <c r="E63" s="561"/>
    </row>
    <row r="64" spans="4:5" ht="12.75">
      <c r="D64" s="563">
        <v>28</v>
      </c>
      <c r="E64" s="561"/>
    </row>
    <row r="65" spans="4:5" ht="12.75">
      <c r="D65" s="563">
        <v>30</v>
      </c>
      <c r="E65" s="561"/>
    </row>
    <row r="66" spans="4:5" ht="12.75">
      <c r="D66" s="563">
        <v>32</v>
      </c>
      <c r="E66" s="561"/>
    </row>
    <row r="67" spans="4:5" ht="12.75">
      <c r="D67" s="563">
        <v>34</v>
      </c>
      <c r="E67" s="561"/>
    </row>
    <row r="68" spans="4:5" ht="12.75">
      <c r="D68" s="563">
        <v>36</v>
      </c>
      <c r="E68" s="561"/>
    </row>
    <row r="69" spans="4:5" ht="12.75">
      <c r="D69" s="563">
        <v>38</v>
      </c>
      <c r="E69" s="561"/>
    </row>
    <row r="70" spans="4:5" ht="12.75">
      <c r="D70" s="563">
        <v>40</v>
      </c>
      <c r="E70" s="561"/>
    </row>
    <row r="71" spans="4:5" ht="12.75">
      <c r="D71" s="563">
        <v>42</v>
      </c>
      <c r="E71" s="561"/>
    </row>
    <row r="72" spans="4:5" ht="12.75">
      <c r="D72" s="563">
        <v>44</v>
      </c>
      <c r="E72" s="561"/>
    </row>
    <row r="73" spans="4:5" ht="12.75">
      <c r="D73" s="563">
        <v>46</v>
      </c>
      <c r="E73" s="561"/>
    </row>
    <row r="74" spans="4:5" ht="12.75">
      <c r="D74" s="563">
        <v>48</v>
      </c>
      <c r="E74" s="561"/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R74"/>
  <sheetViews>
    <sheetView showGridLines="0" zoomScalePageLayoutView="0" workbookViewId="0" topLeftCell="A1">
      <selection activeCell="A1" sqref="A1"/>
    </sheetView>
  </sheetViews>
  <sheetFormatPr defaultColWidth="22.28125" defaultRowHeight="12.75"/>
  <cols>
    <col min="1" max="1" width="4.140625" style="0" customWidth="1"/>
    <col min="2" max="2" width="4.421875" style="0" customWidth="1"/>
    <col min="3" max="3" width="3.140625" style="0" customWidth="1"/>
    <col min="4" max="4" width="22.28125" style="0" customWidth="1"/>
    <col min="5" max="5" width="6.57421875" style="0" customWidth="1"/>
    <col min="6" max="6" width="18.140625" style="553" customWidth="1"/>
    <col min="7" max="7" width="9.421875" style="0" customWidth="1"/>
    <col min="8" max="8" width="11.57421875" style="0" customWidth="1"/>
    <col min="9" max="9" width="3.140625" style="0" customWidth="1"/>
    <col min="10" max="10" width="3.8515625" style="0" customWidth="1"/>
    <col min="11" max="11" width="4.00390625" style="0" customWidth="1"/>
    <col min="12" max="12" width="21.8515625" style="0" customWidth="1"/>
    <col min="13" max="13" width="11.57421875" style="0" customWidth="1"/>
    <col min="14" max="14" width="23.7109375" style="0" customWidth="1"/>
    <col min="15" max="16" width="11.57421875" style="0" customWidth="1"/>
    <col min="17" max="18" width="3.28125" style="0" customWidth="1"/>
    <col min="19" max="252" width="11.57421875" style="0" customWidth="1"/>
    <col min="253" max="253" width="4.140625" style="0" customWidth="1"/>
    <col min="254" max="254" width="4.421875" style="0" customWidth="1"/>
    <col min="255" max="255" width="3.140625" style="0" customWidth="1"/>
  </cols>
  <sheetData>
    <row r="1" spans="5:18" ht="13.5" thickBot="1">
      <c r="E1" s="49"/>
      <c r="F1" s="516"/>
      <c r="G1" s="49"/>
      <c r="H1" s="517"/>
      <c r="R1" s="592" t="s">
        <v>532</v>
      </c>
    </row>
    <row r="2" spans="2:18" ht="13.5" thickTop="1">
      <c r="B2" s="572"/>
      <c r="C2" s="573"/>
      <c r="D2" s="573"/>
      <c r="E2" s="574"/>
      <c r="F2" s="575"/>
      <c r="G2" s="574"/>
      <c r="H2" s="576"/>
      <c r="I2" s="573"/>
      <c r="J2" s="573"/>
      <c r="K2" s="573"/>
      <c r="L2" s="573"/>
      <c r="M2" s="573"/>
      <c r="N2" s="573"/>
      <c r="O2" s="573"/>
      <c r="P2" s="573"/>
      <c r="Q2" s="573"/>
      <c r="R2" s="580"/>
    </row>
    <row r="3" spans="2:18" ht="12.75">
      <c r="B3" s="571"/>
      <c r="C3" s="621"/>
      <c r="D3" s="622" t="s">
        <v>468</v>
      </c>
      <c r="E3" s="623"/>
      <c r="F3" s="624"/>
      <c r="G3" s="623"/>
      <c r="H3" s="625"/>
      <c r="I3" s="631"/>
      <c r="J3" s="5"/>
      <c r="K3" s="5"/>
      <c r="L3" s="5"/>
      <c r="M3" s="5"/>
      <c r="N3" s="5"/>
      <c r="O3" s="5"/>
      <c r="P3" s="5"/>
      <c r="Q3" s="5"/>
      <c r="R3" s="581"/>
    </row>
    <row r="4" spans="2:18" ht="15">
      <c r="B4" s="571"/>
      <c r="C4" s="620"/>
      <c r="D4" s="34" t="s">
        <v>561</v>
      </c>
      <c r="E4" s="32"/>
      <c r="F4" s="521"/>
      <c r="G4" s="32"/>
      <c r="H4" s="522"/>
      <c r="I4" s="632"/>
      <c r="J4" s="5"/>
      <c r="K4" s="5"/>
      <c r="L4" s="5"/>
      <c r="M4" s="32"/>
      <c r="N4" s="569"/>
      <c r="O4" s="32"/>
      <c r="P4" s="569"/>
      <c r="Q4" s="5"/>
      <c r="R4" s="581"/>
    </row>
    <row r="5" spans="2:18" ht="15">
      <c r="B5" s="571"/>
      <c r="C5" s="620"/>
      <c r="D5" s="34" t="s">
        <v>471</v>
      </c>
      <c r="E5" s="32"/>
      <c r="F5" s="521"/>
      <c r="G5" s="32"/>
      <c r="H5" s="522"/>
      <c r="I5" s="632"/>
      <c r="J5" s="5"/>
      <c r="K5" s="5"/>
      <c r="L5" s="5"/>
      <c r="M5" s="32"/>
      <c r="N5" s="569"/>
      <c r="O5" s="5"/>
      <c r="P5" s="5"/>
      <c r="Q5" s="5"/>
      <c r="R5" s="581"/>
    </row>
    <row r="6" spans="2:18" ht="15">
      <c r="B6" s="571"/>
      <c r="C6" s="620"/>
      <c r="D6" s="34" t="s">
        <v>474</v>
      </c>
      <c r="E6" s="32"/>
      <c r="F6" s="521"/>
      <c r="G6" s="32"/>
      <c r="H6" s="522"/>
      <c r="I6" s="632"/>
      <c r="J6" s="5"/>
      <c r="K6" s="5"/>
      <c r="L6" s="5"/>
      <c r="M6" s="32"/>
      <c r="N6" s="5"/>
      <c r="O6" s="47"/>
      <c r="P6" s="5"/>
      <c r="Q6" s="5"/>
      <c r="R6" s="581"/>
    </row>
    <row r="7" spans="2:18" ht="12.75">
      <c r="B7" s="571"/>
      <c r="C7" s="620"/>
      <c r="D7" s="5"/>
      <c r="E7" s="32"/>
      <c r="F7" s="521"/>
      <c r="G7" s="32"/>
      <c r="H7" s="522"/>
      <c r="I7" s="632"/>
      <c r="J7" s="5"/>
      <c r="K7" s="5"/>
      <c r="L7" s="5"/>
      <c r="M7" s="32"/>
      <c r="N7" s="588"/>
      <c r="O7" s="47"/>
      <c r="P7" s="5"/>
      <c r="Q7" s="5"/>
      <c r="R7" s="581"/>
    </row>
    <row r="8" spans="2:18" ht="12.75">
      <c r="B8" s="571"/>
      <c r="C8" s="620"/>
      <c r="D8" s="547" t="s">
        <v>479</v>
      </c>
      <c r="E8" s="32"/>
      <c r="F8" s="521"/>
      <c r="G8" s="32"/>
      <c r="H8" s="527"/>
      <c r="I8" s="632"/>
      <c r="J8" s="5"/>
      <c r="K8" s="5"/>
      <c r="L8" s="36"/>
      <c r="M8" s="32"/>
      <c r="N8" s="615"/>
      <c r="O8" s="47"/>
      <c r="P8" s="568"/>
      <c r="Q8" s="5"/>
      <c r="R8" s="581"/>
    </row>
    <row r="9" spans="2:18" ht="12.75">
      <c r="B9" s="571"/>
      <c r="C9" s="620"/>
      <c r="D9" s="586" t="s">
        <v>483</v>
      </c>
      <c r="E9" s="32"/>
      <c r="F9" s="521"/>
      <c r="G9" s="528"/>
      <c r="H9" s="529" t="s">
        <v>0</v>
      </c>
      <c r="I9" s="632"/>
      <c r="J9" s="5"/>
      <c r="K9" s="5"/>
      <c r="L9" s="36"/>
      <c r="M9" s="32"/>
      <c r="N9" s="616"/>
      <c r="O9" s="526"/>
      <c r="P9" s="568"/>
      <c r="Q9" s="5"/>
      <c r="R9" s="581"/>
    </row>
    <row r="10" spans="2:18" ht="15">
      <c r="B10" s="571"/>
      <c r="C10" s="620"/>
      <c r="D10" s="587" t="s">
        <v>484</v>
      </c>
      <c r="E10" s="62" t="s">
        <v>485</v>
      </c>
      <c r="F10" s="533"/>
      <c r="G10" s="583">
        <f>'Tyler Expl. 1'!U12</f>
        <v>34.4738</v>
      </c>
      <c r="H10" s="594" t="s">
        <v>12</v>
      </c>
      <c r="I10" s="632"/>
      <c r="J10" s="5"/>
      <c r="K10" s="5"/>
      <c r="L10" s="568"/>
      <c r="M10" s="32"/>
      <c r="N10" s="569"/>
      <c r="O10" s="38"/>
      <c r="P10" s="569"/>
      <c r="Q10" s="5"/>
      <c r="R10" s="581"/>
    </row>
    <row r="11" spans="2:18" ht="15">
      <c r="B11" s="571"/>
      <c r="C11" s="620"/>
      <c r="D11" s="613" t="s">
        <v>559</v>
      </c>
      <c r="E11" s="62" t="s">
        <v>560</v>
      </c>
      <c r="F11" s="618"/>
      <c r="G11" s="200">
        <v>0.5</v>
      </c>
      <c r="H11" s="594" t="s">
        <v>13</v>
      </c>
      <c r="I11" s="632"/>
      <c r="J11" s="5"/>
      <c r="K11" s="5"/>
      <c r="L11" s="5"/>
      <c r="M11" s="5"/>
      <c r="N11" s="5"/>
      <c r="O11" s="5"/>
      <c r="P11" s="5"/>
      <c r="Q11" s="5"/>
      <c r="R11" s="581"/>
    </row>
    <row r="12" spans="2:18" ht="12.75">
      <c r="B12" s="571"/>
      <c r="C12" s="620"/>
      <c r="D12" s="5"/>
      <c r="E12" s="5"/>
      <c r="F12" s="619"/>
      <c r="G12" s="5"/>
      <c r="H12" s="5"/>
      <c r="I12" s="632"/>
      <c r="J12" s="5"/>
      <c r="K12" s="5"/>
      <c r="L12" s="5"/>
      <c r="M12" s="5"/>
      <c r="N12" s="619"/>
      <c r="O12" s="5"/>
      <c r="P12" s="5"/>
      <c r="Q12" s="5"/>
      <c r="R12" s="581"/>
    </row>
    <row r="13" spans="2:18" ht="12.75">
      <c r="B13" s="571"/>
      <c r="C13" s="620"/>
      <c r="D13" s="589" t="s">
        <v>533</v>
      </c>
      <c r="E13" s="242"/>
      <c r="F13" s="617"/>
      <c r="G13" s="242"/>
      <c r="H13" s="243"/>
      <c r="I13" s="632"/>
      <c r="J13" s="5"/>
      <c r="K13" s="5"/>
      <c r="L13" s="5"/>
      <c r="M13" s="5"/>
      <c r="N13" s="5"/>
      <c r="O13" s="5"/>
      <c r="P13" s="5"/>
      <c r="Q13" s="5"/>
      <c r="R13" s="581"/>
    </row>
    <row r="14" spans="2:18" ht="15">
      <c r="B14" s="571"/>
      <c r="C14" s="620"/>
      <c r="D14" s="599" t="s">
        <v>486</v>
      </c>
      <c r="E14" s="228" t="s">
        <v>487</v>
      </c>
      <c r="F14" s="612"/>
      <c r="G14" s="538">
        <f>1-G11</f>
        <v>0.5</v>
      </c>
      <c r="H14" s="594"/>
      <c r="I14" s="632"/>
      <c r="J14" s="5"/>
      <c r="K14" s="5"/>
      <c r="L14" s="5"/>
      <c r="M14" s="5"/>
      <c r="N14" s="5"/>
      <c r="O14" s="5"/>
      <c r="P14" s="5"/>
      <c r="Q14" s="5"/>
      <c r="R14" s="581"/>
    </row>
    <row r="15" spans="2:18" ht="15">
      <c r="B15" s="571"/>
      <c r="C15" s="620"/>
      <c r="D15" s="596" t="s">
        <v>488</v>
      </c>
      <c r="E15" s="62" t="s">
        <v>489</v>
      </c>
      <c r="F15" s="534" t="s">
        <v>490</v>
      </c>
      <c r="G15" s="536">
        <f>H2O_Enthalpy_p_x(G10,G14)</f>
        <v>1923.8270519448688</v>
      </c>
      <c r="H15" s="594" t="s">
        <v>180</v>
      </c>
      <c r="I15" s="632"/>
      <c r="J15" s="5"/>
      <c r="K15" s="5"/>
      <c r="L15" s="5" t="s">
        <v>31</v>
      </c>
      <c r="M15" s="5"/>
      <c r="N15" s="5"/>
      <c r="O15" s="5"/>
      <c r="P15" s="5"/>
      <c r="Q15" s="5"/>
      <c r="R15" s="581"/>
    </row>
    <row r="16" spans="2:18" ht="15">
      <c r="B16" s="571"/>
      <c r="C16" s="620"/>
      <c r="D16" s="596" t="s">
        <v>491</v>
      </c>
      <c r="E16" s="62" t="s">
        <v>492</v>
      </c>
      <c r="F16" s="537" t="s">
        <v>493</v>
      </c>
      <c r="G16" s="538">
        <f>H2O_Entropy_p_h(G10,G15)</f>
        <v>4.423112390604017</v>
      </c>
      <c r="H16" s="594" t="s">
        <v>36</v>
      </c>
      <c r="I16" s="632"/>
      <c r="J16" s="5"/>
      <c r="K16" s="5"/>
      <c r="L16" s="5"/>
      <c r="M16" s="5"/>
      <c r="N16" s="5"/>
      <c r="O16" s="5"/>
      <c r="P16" s="5"/>
      <c r="Q16" s="5"/>
      <c r="R16" s="581"/>
    </row>
    <row r="17" spans="2:18" ht="16.5">
      <c r="B17" s="571"/>
      <c r="C17" s="620"/>
      <c r="D17" s="596" t="s">
        <v>494</v>
      </c>
      <c r="E17" s="62" t="s">
        <v>495</v>
      </c>
      <c r="F17" s="540" t="s">
        <v>496</v>
      </c>
      <c r="G17" s="541">
        <f>H2O_SpecVolume_p_h(G10,G15)</f>
        <v>0.02957087977812743</v>
      </c>
      <c r="H17" s="594" t="s">
        <v>497</v>
      </c>
      <c r="I17" s="632"/>
      <c r="J17" s="5"/>
      <c r="K17" s="5"/>
      <c r="L17" s="5"/>
      <c r="M17" s="32"/>
      <c r="N17" s="32"/>
      <c r="O17" s="5"/>
      <c r="P17" s="5"/>
      <c r="Q17" s="5"/>
      <c r="R17" s="581"/>
    </row>
    <row r="18" spans="2:18" ht="15">
      <c r="B18" s="571"/>
      <c r="C18" s="620"/>
      <c r="D18" s="596" t="s">
        <v>498</v>
      </c>
      <c r="E18" s="62" t="s">
        <v>499</v>
      </c>
      <c r="F18" s="537" t="s">
        <v>500</v>
      </c>
      <c r="G18" s="542">
        <f>H2O_Temperature_p_h(G10,G15)</f>
        <v>241.6718770969295</v>
      </c>
      <c r="H18" s="594" t="s">
        <v>4</v>
      </c>
      <c r="I18" s="632"/>
      <c r="J18" s="5"/>
      <c r="K18" s="5"/>
      <c r="L18" s="5"/>
      <c r="M18" s="32"/>
      <c r="N18" s="539" t="s">
        <v>487</v>
      </c>
      <c r="O18" s="57">
        <f>G14*100</f>
        <v>50</v>
      </c>
      <c r="P18" s="5"/>
      <c r="Q18" s="5"/>
      <c r="R18" s="581"/>
    </row>
    <row r="19" spans="2:18" ht="15">
      <c r="B19" s="571"/>
      <c r="C19" s="620"/>
      <c r="D19" s="597" t="s">
        <v>529</v>
      </c>
      <c r="E19" s="62" t="s">
        <v>501</v>
      </c>
      <c r="F19" s="534" t="s">
        <v>502</v>
      </c>
      <c r="G19" s="543">
        <f>SaturSteam_Entropy_p(G10)</f>
        <v>6.12889239676499</v>
      </c>
      <c r="H19" s="594" t="s">
        <v>36</v>
      </c>
      <c r="I19" s="632"/>
      <c r="J19" s="5"/>
      <c r="K19" s="5"/>
      <c r="L19" s="310"/>
      <c r="M19" s="32"/>
      <c r="N19" s="32"/>
      <c r="O19" s="5"/>
      <c r="P19" s="5"/>
      <c r="Q19" s="5"/>
      <c r="R19" s="581"/>
    </row>
    <row r="20" spans="2:18" ht="12.75">
      <c r="B20" s="571"/>
      <c r="C20" s="620"/>
      <c r="D20" s="588"/>
      <c r="E20" s="32"/>
      <c r="F20" s="523"/>
      <c r="G20" s="527"/>
      <c r="H20" s="569"/>
      <c r="I20" s="632"/>
      <c r="J20" s="5"/>
      <c r="K20" s="5"/>
      <c r="L20" s="310"/>
      <c r="M20" s="32"/>
      <c r="N20" s="32"/>
      <c r="O20" s="5"/>
      <c r="P20" s="5"/>
      <c r="Q20" s="5"/>
      <c r="R20" s="581"/>
    </row>
    <row r="21" spans="2:18" ht="15">
      <c r="B21" s="571"/>
      <c r="C21" s="620"/>
      <c r="D21" s="547" t="s">
        <v>503</v>
      </c>
      <c r="E21" s="546" t="s">
        <v>0</v>
      </c>
      <c r="F21" s="546" t="s">
        <v>0</v>
      </c>
      <c r="G21" s="547" t="s">
        <v>0</v>
      </c>
      <c r="H21" s="595" t="s">
        <v>0</v>
      </c>
      <c r="I21" s="632"/>
      <c r="J21" s="5"/>
      <c r="K21" s="32" t="s">
        <v>499</v>
      </c>
      <c r="L21" s="544">
        <f>G18</f>
        <v>241.6718770969295</v>
      </c>
      <c r="M21" s="565" t="s">
        <v>525</v>
      </c>
      <c r="N21" s="566">
        <f>G10</f>
        <v>34.4738</v>
      </c>
      <c r="O21" s="310"/>
      <c r="P21" s="5"/>
      <c r="Q21" s="5"/>
      <c r="R21" s="581"/>
    </row>
    <row r="22" spans="2:18" ht="12.75">
      <c r="B22" s="571"/>
      <c r="C22" s="620"/>
      <c r="D22" s="588"/>
      <c r="E22" s="32"/>
      <c r="F22" s="521"/>
      <c r="G22" s="527"/>
      <c r="H22" s="569"/>
      <c r="I22" s="632"/>
      <c r="J22" s="5"/>
      <c r="K22" s="5"/>
      <c r="L22" s="310"/>
      <c r="M22" s="565"/>
      <c r="N22" s="567"/>
      <c r="O22" s="310"/>
      <c r="P22" s="5"/>
      <c r="Q22" s="5"/>
      <c r="R22" s="581"/>
    </row>
    <row r="23" spans="2:18" ht="12.75">
      <c r="B23" s="571"/>
      <c r="C23" s="620"/>
      <c r="D23" s="547" t="s">
        <v>505</v>
      </c>
      <c r="E23" s="32"/>
      <c r="F23" s="521"/>
      <c r="G23" s="527"/>
      <c r="H23" s="569"/>
      <c r="I23" s="632"/>
      <c r="J23" s="5"/>
      <c r="K23" s="5"/>
      <c r="L23" s="310"/>
      <c r="M23" s="570"/>
      <c r="N23" s="570"/>
      <c r="O23" s="310"/>
      <c r="P23" s="5"/>
      <c r="Q23" s="5"/>
      <c r="R23" s="581"/>
    </row>
    <row r="24" spans="2:18" ht="15">
      <c r="B24" s="571"/>
      <c r="C24" s="620"/>
      <c r="D24" s="586" t="s">
        <v>483</v>
      </c>
      <c r="E24" s="32"/>
      <c r="F24" s="521"/>
      <c r="G24" s="535"/>
      <c r="H24" s="586" t="s">
        <v>0</v>
      </c>
      <c r="I24" s="632"/>
      <c r="J24" s="5"/>
      <c r="K24" s="32" t="s">
        <v>516</v>
      </c>
      <c r="L24" s="545">
        <f>G31</f>
        <v>100.00002720464522</v>
      </c>
      <c r="M24" s="5"/>
      <c r="N24" s="5"/>
      <c r="O24" s="5"/>
      <c r="P24" s="5"/>
      <c r="Q24" s="5"/>
      <c r="R24" s="581"/>
    </row>
    <row r="25" spans="2:18" ht="15">
      <c r="B25" s="571"/>
      <c r="C25" s="620"/>
      <c r="D25" s="590" t="s">
        <v>506</v>
      </c>
      <c r="E25" s="62" t="s">
        <v>504</v>
      </c>
      <c r="F25" s="533"/>
      <c r="G25" s="583">
        <v>1.01325</v>
      </c>
      <c r="H25" s="594" t="s">
        <v>12</v>
      </c>
      <c r="I25" s="632"/>
      <c r="J25" s="5"/>
      <c r="K25" s="5"/>
      <c r="L25" s="5"/>
      <c r="M25" s="565" t="s">
        <v>526</v>
      </c>
      <c r="N25" s="566">
        <f>G25</f>
        <v>1.01325</v>
      </c>
      <c r="O25" s="5"/>
      <c r="P25" s="5"/>
      <c r="Q25" s="5"/>
      <c r="R25" s="581"/>
    </row>
    <row r="26" spans="2:18" ht="12.75">
      <c r="B26" s="571"/>
      <c r="C26" s="620"/>
      <c r="D26" s="591"/>
      <c r="E26" s="62"/>
      <c r="F26" s="533"/>
      <c r="G26" s="535"/>
      <c r="H26" s="586"/>
      <c r="I26" s="632"/>
      <c r="J26" s="5"/>
      <c r="K26" s="5"/>
      <c r="L26" s="5"/>
      <c r="M26" s="5"/>
      <c r="N26" s="32"/>
      <c r="O26" s="5"/>
      <c r="P26" s="5"/>
      <c r="Q26" s="5"/>
      <c r="R26" s="581"/>
    </row>
    <row r="27" spans="2:18" ht="12.75">
      <c r="B27" s="571"/>
      <c r="C27" s="620"/>
      <c r="D27" s="598" t="s">
        <v>533</v>
      </c>
      <c r="E27" s="62"/>
      <c r="F27" s="533"/>
      <c r="G27" s="535"/>
      <c r="H27" s="586"/>
      <c r="I27" s="632"/>
      <c r="J27" s="5"/>
      <c r="K27" s="5"/>
      <c r="L27" s="5"/>
      <c r="M27" s="32"/>
      <c r="N27" s="229">
        <f>G16</f>
        <v>4.423112390604017</v>
      </c>
      <c r="O27" s="5"/>
      <c r="P27" s="5"/>
      <c r="Q27" s="32" t="s">
        <v>531</v>
      </c>
      <c r="R27" s="581"/>
    </row>
    <row r="28" spans="2:18" ht="15">
      <c r="B28" s="571"/>
      <c r="C28" s="620"/>
      <c r="D28" s="596" t="s">
        <v>508</v>
      </c>
      <c r="E28" s="62" t="s">
        <v>472</v>
      </c>
      <c r="F28" s="534" t="s">
        <v>509</v>
      </c>
      <c r="G28" s="549">
        <f>G15</f>
        <v>1923.8270519448688</v>
      </c>
      <c r="H28" s="594" t="s">
        <v>180</v>
      </c>
      <c r="I28" s="632"/>
      <c r="J28" s="5"/>
      <c r="K28" s="5"/>
      <c r="L28" s="614" t="s">
        <v>0</v>
      </c>
      <c r="M28" s="32"/>
      <c r="N28" s="564">
        <f>G29</f>
        <v>5.339570514649153</v>
      </c>
      <c r="O28" s="40">
        <f>G19</f>
        <v>6.12889239676499</v>
      </c>
      <c r="Q28" s="5"/>
      <c r="R28" s="581"/>
    </row>
    <row r="29" spans="2:18" ht="15">
      <c r="B29" s="571"/>
      <c r="C29" s="620"/>
      <c r="D29" s="599" t="s">
        <v>510</v>
      </c>
      <c r="E29" s="62" t="s">
        <v>507</v>
      </c>
      <c r="F29" s="537" t="s">
        <v>511</v>
      </c>
      <c r="G29" s="538">
        <f>H2O_Entropy_p_h(G25,G28)</f>
        <v>5.339570514649153</v>
      </c>
      <c r="H29" s="594" t="s">
        <v>36</v>
      </c>
      <c r="I29" s="632"/>
      <c r="J29" s="5"/>
      <c r="K29" s="5"/>
      <c r="L29" s="5"/>
      <c r="M29" s="539" t="s">
        <v>0</v>
      </c>
      <c r="N29" s="539" t="s">
        <v>0</v>
      </c>
      <c r="O29" s="5"/>
      <c r="P29" s="5"/>
      <c r="Q29" s="5"/>
      <c r="R29" s="581"/>
    </row>
    <row r="30" spans="2:18" ht="16.5">
      <c r="B30" s="571"/>
      <c r="C30" s="620"/>
      <c r="D30" s="599" t="s">
        <v>512</v>
      </c>
      <c r="E30" s="62" t="s">
        <v>513</v>
      </c>
      <c r="F30" s="540" t="s">
        <v>514</v>
      </c>
      <c r="G30" s="541">
        <f>H2O_SpecVolume_p_h(G25,G28)</f>
        <v>1.1157740591092766</v>
      </c>
      <c r="H30" s="594" t="s">
        <v>497</v>
      </c>
      <c r="I30" s="632"/>
      <c r="J30" s="5"/>
      <c r="K30" s="5"/>
      <c r="L30" s="5" t="s">
        <v>562</v>
      </c>
      <c r="M30" s="5"/>
      <c r="N30" s="5"/>
      <c r="O30" s="5"/>
      <c r="P30" s="5"/>
      <c r="Q30" s="5"/>
      <c r="R30" s="581"/>
    </row>
    <row r="31" spans="2:18" ht="15">
      <c r="B31" s="571"/>
      <c r="C31" s="620"/>
      <c r="D31" s="599" t="s">
        <v>515</v>
      </c>
      <c r="E31" s="62" t="s">
        <v>516</v>
      </c>
      <c r="F31" s="548" t="s">
        <v>517</v>
      </c>
      <c r="G31" s="538">
        <f>H2O_Temperature_p_h(G25,G28)</f>
        <v>100.00002720464522</v>
      </c>
      <c r="H31" s="594" t="s">
        <v>4</v>
      </c>
      <c r="I31" s="632"/>
      <c r="J31" s="5"/>
      <c r="K31" s="5"/>
      <c r="L31" s="32" t="s">
        <v>504</v>
      </c>
      <c r="M31" s="38">
        <f>G25</f>
        <v>1.01325</v>
      </c>
      <c r="N31" s="5" t="s">
        <v>12</v>
      </c>
      <c r="O31" s="5"/>
      <c r="P31" s="5"/>
      <c r="Q31" s="5"/>
      <c r="R31" s="581"/>
    </row>
    <row r="32" spans="2:18" ht="15">
      <c r="B32" s="571"/>
      <c r="C32" s="620"/>
      <c r="D32" s="597" t="s">
        <v>530</v>
      </c>
      <c r="E32" s="62" t="s">
        <v>518</v>
      </c>
      <c r="F32" s="534" t="s">
        <v>519</v>
      </c>
      <c r="G32" s="543">
        <f>SaturSteam_Entropy_p(G25)</f>
        <v>7.355374447904573</v>
      </c>
      <c r="H32" s="594" t="s">
        <v>36</v>
      </c>
      <c r="I32" s="632"/>
      <c r="J32" s="5"/>
      <c r="K32" s="5"/>
      <c r="L32" s="32" t="s">
        <v>564</v>
      </c>
      <c r="M32" s="40">
        <f>SaturSteam_Entropy_p(M31)</f>
        <v>7.355374447904573</v>
      </c>
      <c r="N32" s="5" t="s">
        <v>565</v>
      </c>
      <c r="O32" s="5"/>
      <c r="P32" s="5"/>
      <c r="Q32" s="5"/>
      <c r="R32" s="581"/>
    </row>
    <row r="33" spans="2:18" ht="15">
      <c r="B33" s="571"/>
      <c r="C33" s="620"/>
      <c r="D33" s="594" t="s">
        <v>480</v>
      </c>
      <c r="E33" s="62" t="s">
        <v>481</v>
      </c>
      <c r="F33" s="534" t="s">
        <v>520</v>
      </c>
      <c r="G33" s="550">
        <f>SteamQuality_t_s(G31,G29)</f>
        <v>0.6667252543650259</v>
      </c>
      <c r="H33" s="586" t="s">
        <v>13</v>
      </c>
      <c r="I33" s="632"/>
      <c r="J33" s="5"/>
      <c r="K33" s="5"/>
      <c r="L33" s="32" t="s">
        <v>563</v>
      </c>
      <c r="M33" s="38">
        <f>SaturSteam_Temp_s(M32)</f>
        <v>100.00034068817577</v>
      </c>
      <c r="N33" s="310" t="s">
        <v>4</v>
      </c>
      <c r="O33" s="5"/>
      <c r="P33" s="5"/>
      <c r="Q33" s="5"/>
      <c r="R33" s="581"/>
    </row>
    <row r="34" spans="2:18" ht="15">
      <c r="B34" s="571"/>
      <c r="C34" s="626"/>
      <c r="D34" s="627"/>
      <c r="E34" s="628"/>
      <c r="F34" s="629"/>
      <c r="G34" s="628"/>
      <c r="H34" s="630"/>
      <c r="I34" s="633" t="s">
        <v>0</v>
      </c>
      <c r="J34" s="5"/>
      <c r="K34" s="5"/>
      <c r="L34" s="32" t="s">
        <v>566</v>
      </c>
      <c r="M34" s="614">
        <f>SaturSteam_Enthalpy_p(M31)</f>
        <v>2676.008505035608</v>
      </c>
      <c r="N34" s="5"/>
      <c r="O34" s="5"/>
      <c r="P34" s="5"/>
      <c r="Q34" s="5"/>
      <c r="R34" s="581"/>
    </row>
    <row r="35" spans="2:18" ht="13.5" thickBot="1">
      <c r="B35" s="577"/>
      <c r="C35" s="578"/>
      <c r="D35" s="578"/>
      <c r="E35" s="578"/>
      <c r="F35" s="579"/>
      <c r="G35" s="578"/>
      <c r="H35" s="578"/>
      <c r="I35" s="578"/>
      <c r="J35" s="578"/>
      <c r="K35" s="578"/>
      <c r="L35" s="578"/>
      <c r="M35" s="578"/>
      <c r="N35" s="578"/>
      <c r="O35" s="578"/>
      <c r="P35" s="578"/>
      <c r="Q35" s="578"/>
      <c r="R35" s="582"/>
    </row>
    <row r="36" ht="13.5" thickTop="1"/>
    <row r="38" ht="12.75">
      <c r="L38" s="5" t="s">
        <v>569</v>
      </c>
    </row>
    <row r="43" spans="4:5" ht="12.75">
      <c r="D43" s="554" t="s">
        <v>521</v>
      </c>
      <c r="E43" s="555"/>
    </row>
    <row r="44" spans="4:5" ht="12.75">
      <c r="D44" s="556" t="s">
        <v>522</v>
      </c>
      <c r="E44" s="557"/>
    </row>
    <row r="45" spans="4:5" ht="15">
      <c r="D45" s="558" t="s">
        <v>523</v>
      </c>
      <c r="E45" s="559" t="s">
        <v>524</v>
      </c>
    </row>
    <row r="46" spans="4:5" ht="12.75">
      <c r="D46" s="560">
        <v>0.5</v>
      </c>
      <c r="E46" s="561">
        <v>5</v>
      </c>
    </row>
    <row r="47" spans="4:5" ht="12.75">
      <c r="D47" s="560">
        <v>0.75</v>
      </c>
      <c r="E47" s="561">
        <v>10</v>
      </c>
    </row>
    <row r="48" spans="4:5" ht="12.75">
      <c r="D48" s="562">
        <v>1</v>
      </c>
      <c r="E48" s="561">
        <v>20</v>
      </c>
    </row>
    <row r="49" spans="4:5" ht="12.75">
      <c r="D49" s="560">
        <v>1.5</v>
      </c>
      <c r="E49" s="561">
        <v>30</v>
      </c>
    </row>
    <row r="50" spans="4:5" ht="12.75">
      <c r="D50" s="562">
        <v>2</v>
      </c>
      <c r="E50" s="561">
        <v>40</v>
      </c>
    </row>
    <row r="51" spans="4:5" ht="12.75">
      <c r="D51" s="562">
        <v>3</v>
      </c>
      <c r="E51" s="561">
        <v>60</v>
      </c>
    </row>
    <row r="52" spans="4:5" ht="12.75">
      <c r="D52" s="562">
        <v>4</v>
      </c>
      <c r="E52" s="561">
        <v>80</v>
      </c>
    </row>
    <row r="53" spans="4:5" ht="12.75">
      <c r="D53" s="562">
        <v>6</v>
      </c>
      <c r="E53" s="561">
        <v>100</v>
      </c>
    </row>
    <row r="54" spans="4:5" ht="12.75">
      <c r="D54" s="562">
        <v>8</v>
      </c>
      <c r="E54" s="561">
        <v>120</v>
      </c>
    </row>
    <row r="55" spans="4:5" ht="12.75">
      <c r="D55" s="562">
        <v>10</v>
      </c>
      <c r="E55" s="561">
        <v>140</v>
      </c>
    </row>
    <row r="56" spans="4:5" ht="12.75">
      <c r="D56" s="562">
        <v>12</v>
      </c>
      <c r="E56" s="561">
        <v>160</v>
      </c>
    </row>
    <row r="57" spans="4:5" ht="12.75">
      <c r="D57" s="563">
        <v>14</v>
      </c>
      <c r="E57" s="561" t="s">
        <v>54</v>
      </c>
    </row>
    <row r="58" spans="4:5" ht="12.75">
      <c r="D58" s="563">
        <v>16</v>
      </c>
      <c r="E58" s="561" t="s">
        <v>55</v>
      </c>
    </row>
    <row r="59" spans="4:5" ht="12.75">
      <c r="D59" s="563">
        <v>18</v>
      </c>
      <c r="E59" s="561" t="s">
        <v>56</v>
      </c>
    </row>
    <row r="60" spans="4:5" ht="12.75">
      <c r="D60" s="563">
        <v>20</v>
      </c>
      <c r="E60" s="561"/>
    </row>
    <row r="61" spans="4:5" ht="12.75">
      <c r="D61" s="563">
        <v>22</v>
      </c>
      <c r="E61" s="561"/>
    </row>
    <row r="62" spans="4:5" ht="12.75">
      <c r="D62" s="563">
        <v>24</v>
      </c>
      <c r="E62" s="561"/>
    </row>
    <row r="63" spans="4:5" ht="12.75">
      <c r="D63" s="563">
        <v>26</v>
      </c>
      <c r="E63" s="561"/>
    </row>
    <row r="64" spans="4:5" ht="12.75">
      <c r="D64" s="563">
        <v>28</v>
      </c>
      <c r="E64" s="561"/>
    </row>
    <row r="65" spans="4:5" ht="12.75">
      <c r="D65" s="563">
        <v>30</v>
      </c>
      <c r="E65" s="561"/>
    </row>
    <row r="66" spans="4:5" ht="12.75">
      <c r="D66" s="563">
        <v>32</v>
      </c>
      <c r="E66" s="561"/>
    </row>
    <row r="67" spans="4:5" ht="12.75">
      <c r="D67" s="563">
        <v>34</v>
      </c>
      <c r="E67" s="561"/>
    </row>
    <row r="68" spans="4:5" ht="12.75">
      <c r="D68" s="563">
        <v>36</v>
      </c>
      <c r="E68" s="561"/>
    </row>
    <row r="69" spans="4:5" ht="12.75">
      <c r="D69" s="563">
        <v>38</v>
      </c>
      <c r="E69" s="561"/>
    </row>
    <row r="70" spans="4:5" ht="12.75">
      <c r="D70" s="563">
        <v>40</v>
      </c>
      <c r="E70" s="561"/>
    </row>
    <row r="71" spans="4:5" ht="12.75">
      <c r="D71" s="563">
        <v>42</v>
      </c>
      <c r="E71" s="561"/>
    </row>
    <row r="72" spans="4:5" ht="12.75">
      <c r="D72" s="563">
        <v>44</v>
      </c>
      <c r="E72" s="561"/>
    </row>
    <row r="73" spans="4:5" ht="12.75">
      <c r="D73" s="563">
        <v>46</v>
      </c>
      <c r="E73" s="561"/>
    </row>
    <row r="74" spans="4:5" ht="12.75">
      <c r="D74" s="563">
        <v>48</v>
      </c>
      <c r="E74" s="56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B2:C2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" width="4.28125" style="0" customWidth="1"/>
  </cols>
  <sheetData>
    <row r="2" ht="12.75">
      <c r="B2" s="49"/>
    </row>
    <row r="3" spans="2:3" ht="12.75">
      <c r="B3" s="49" t="s">
        <v>166</v>
      </c>
      <c r="C3" t="s">
        <v>556</v>
      </c>
    </row>
    <row r="4" spans="2:3" ht="12.75">
      <c r="B4" s="49"/>
      <c r="C4" t="s">
        <v>557</v>
      </c>
    </row>
    <row r="5" spans="2:3" ht="12.75">
      <c r="B5" s="49"/>
      <c r="C5" t="s">
        <v>558</v>
      </c>
    </row>
    <row r="7" spans="2:3" ht="12.75">
      <c r="B7" s="49" t="s">
        <v>567</v>
      </c>
      <c r="C7" t="s">
        <v>568</v>
      </c>
    </row>
    <row r="8" ht="12.75">
      <c r="C8" t="s">
        <v>571</v>
      </c>
    </row>
    <row r="9" ht="12.75">
      <c r="C9" t="s">
        <v>0</v>
      </c>
    </row>
    <row r="10" ht="12.75">
      <c r="B10" s="49"/>
    </row>
    <row r="13" ht="12.75">
      <c r="B13" s="49"/>
    </row>
    <row r="17" ht="12.75">
      <c r="B17" s="50"/>
    </row>
    <row r="21" ht="12.75">
      <c r="B21" s="5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2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9" width="13.7109375" style="0" customWidth="1"/>
  </cols>
  <sheetData>
    <row r="1" spans="1:9" ht="12.75">
      <c r="A1" s="1">
        <v>1.854122</v>
      </c>
      <c r="B1" s="2">
        <v>0.0004836297</v>
      </c>
      <c r="C1" s="2">
        <v>6.696119E-06</v>
      </c>
      <c r="D1" s="2">
        <v>-5.889938E-08</v>
      </c>
      <c r="E1" s="2">
        <v>2.908888E-09</v>
      </c>
      <c r="F1" s="2">
        <v>-2.989384E-11</v>
      </c>
      <c r="G1" s="2">
        <v>1.69392E-13</v>
      </c>
      <c r="H1" s="2">
        <v>-4.970293E-16</v>
      </c>
      <c r="I1" s="3">
        <v>5.970227E-19</v>
      </c>
    </row>
    <row r="2" spans="1:9" ht="12.75">
      <c r="A2" s="4">
        <v>3.7719579991736656</v>
      </c>
      <c r="B2" s="5">
        <v>0.03157112530530024</v>
      </c>
      <c r="C2" s="5">
        <v>-0.0012264755680480874</v>
      </c>
      <c r="D2" s="5">
        <v>0.000123749689384758</v>
      </c>
      <c r="E2" s="5">
        <v>-5.232902557151605E-06</v>
      </c>
      <c r="F2" s="5">
        <v>1.241379467830662E-07</v>
      </c>
      <c r="G2" s="5">
        <v>-1.6292313091817389E-09</v>
      </c>
      <c r="H2" s="5">
        <v>1.1047558202458047E-11</v>
      </c>
      <c r="I2" s="6">
        <v>-2.948776838533698E-14</v>
      </c>
    </row>
    <row r="3" spans="1:9" ht="12.75">
      <c r="A3" s="7">
        <v>17.15</v>
      </c>
      <c r="B3" s="8">
        <v>0.796995820037495</v>
      </c>
      <c r="C3" s="8">
        <v>4.179962501454361E-25</v>
      </c>
      <c r="D3" s="8"/>
      <c r="E3" s="8"/>
      <c r="F3" s="8"/>
      <c r="G3" s="8"/>
      <c r="H3" s="8"/>
      <c r="I3" s="9"/>
    </row>
    <row r="4" spans="1:9" ht="12.75">
      <c r="A4" s="1">
        <v>4.21694</v>
      </c>
      <c r="B4" s="2">
        <v>-0.003300861</v>
      </c>
      <c r="C4" s="2">
        <v>0.0001081804</v>
      </c>
      <c r="D4" s="2">
        <v>-1.828948E-06</v>
      </c>
      <c r="E4" s="2">
        <v>1.871136E-08</v>
      </c>
      <c r="F4" s="2">
        <v>-1.120935E-10</v>
      </c>
      <c r="G4" s="2">
        <v>3.9617839999999997E-13</v>
      </c>
      <c r="H4" s="2">
        <v>-7.664856000000001E-16</v>
      </c>
      <c r="I4" s="3">
        <v>6.373847999999999E-19</v>
      </c>
    </row>
    <row r="5" spans="1:9" ht="12.75">
      <c r="A5" s="10">
        <v>4.867006494913678</v>
      </c>
      <c r="B5" s="11">
        <v>0.008803184598804702</v>
      </c>
      <c r="C5" s="11">
        <v>0.0005128800979148398</v>
      </c>
      <c r="D5" s="11">
        <v>-3.601615612185094E-05</v>
      </c>
      <c r="E5" s="11">
        <v>1.5979501890890954E-06</v>
      </c>
      <c r="F5" s="11">
        <v>-3.8219022765060996E-08</v>
      </c>
      <c r="G5" s="11">
        <v>5.179650606114911E-10</v>
      </c>
      <c r="H5" s="11">
        <v>-3.6996892500137405E-12</v>
      </c>
      <c r="I5" s="12">
        <v>1.0964909500583539E-14</v>
      </c>
    </row>
    <row r="6" spans="1:9" ht="12.75">
      <c r="A6" s="7">
        <v>10.11</v>
      </c>
      <c r="B6" s="8">
        <v>0.4469976997331596</v>
      </c>
      <c r="C6" s="8">
        <v>2.3002668385826867E-25</v>
      </c>
      <c r="D6" s="8"/>
      <c r="E6" s="8"/>
      <c r="F6" s="8"/>
      <c r="G6" s="8"/>
      <c r="H6" s="8"/>
      <c r="I6" s="9"/>
    </row>
    <row r="7" spans="1:9" ht="12.75">
      <c r="A7" s="1">
        <v>8.832844</v>
      </c>
      <c r="B7" s="2">
        <v>0.03901931</v>
      </c>
      <c r="C7" s="2">
        <v>-0.00042952450000000004</v>
      </c>
      <c r="D7" s="2">
        <v>1.1598560000000002E-05</v>
      </c>
      <c r="E7" s="2">
        <v>-1.339436E-07</v>
      </c>
      <c r="F7" s="2">
        <v>7.594484E-10</v>
      </c>
      <c r="G7" s="2">
        <v>-2.095268E-12</v>
      </c>
      <c r="H7" s="2">
        <v>2.256213E-15</v>
      </c>
      <c r="I7" s="13">
        <v>0</v>
      </c>
    </row>
    <row r="8" spans="1:9" ht="12.75">
      <c r="A8" s="10">
        <v>17.56910530234988</v>
      </c>
      <c r="B8" s="11">
        <v>0.032647050690109584</v>
      </c>
      <c r="C8" s="11">
        <v>-0.0025663506157866897</v>
      </c>
      <c r="D8" s="11">
        <v>0.00020713053257214362</v>
      </c>
      <c r="E8" s="11">
        <v>-6.898837803949242E-06</v>
      </c>
      <c r="F8" s="11">
        <v>1.2295577158512313E-07</v>
      </c>
      <c r="G8" s="11">
        <v>-1.1866901413325114E-09</v>
      </c>
      <c r="H8" s="11">
        <v>5.7579564654309204E-12</v>
      </c>
      <c r="I8" s="14">
        <v>-1.0732167266099114E-14</v>
      </c>
    </row>
    <row r="9" spans="1:9" ht="12.75">
      <c r="A9" s="15">
        <v>29.72</v>
      </c>
      <c r="B9" s="16">
        <v>0.11249999999996506</v>
      </c>
      <c r="C9" s="8">
        <v>0.5112500000000084</v>
      </c>
      <c r="D9" s="17"/>
      <c r="E9" s="17"/>
      <c r="F9" s="17"/>
      <c r="G9" s="17"/>
      <c r="H9" s="17"/>
      <c r="I9" s="18"/>
    </row>
    <row r="10" spans="1:9" ht="12.75">
      <c r="A10" s="1">
        <v>0.0005580378</v>
      </c>
      <c r="B10" s="2">
        <v>1.961162E-05</v>
      </c>
      <c r="C10" s="2">
        <v>1.2021670000000002E-07</v>
      </c>
      <c r="D10" s="2">
        <v>-2.6656489999999997E-10</v>
      </c>
      <c r="E10" s="2">
        <v>1.165483E-11</v>
      </c>
      <c r="F10" s="2">
        <v>-2.440138E-13</v>
      </c>
      <c r="G10" s="2">
        <v>1.991502E-15</v>
      </c>
      <c r="H10" s="2">
        <v>-7.268573000000001E-18</v>
      </c>
      <c r="I10" s="3">
        <v>9.881534000000001E-21</v>
      </c>
    </row>
    <row r="11" spans="1:9" ht="12.75">
      <c r="A11" s="10">
        <v>106.49644915442995</v>
      </c>
      <c r="B11" s="11">
        <v>-0.40543304112984846</v>
      </c>
      <c r="C11" s="11">
        <v>-0.001589169365774378</v>
      </c>
      <c r="D11" s="11">
        <v>7.356345980668566E-05</v>
      </c>
      <c r="E11" s="11">
        <v>-1.5144366904834946E-06</v>
      </c>
      <c r="F11" s="11">
        <v>1.4066048097800499E-08</v>
      </c>
      <c r="G11" s="11">
        <v>-4.24492641496465E-11</v>
      </c>
      <c r="H11" s="5">
        <v>-5.3442420786226284E-14</v>
      </c>
      <c r="I11" s="14">
        <v>0</v>
      </c>
    </row>
    <row r="12" spans="1:9" ht="12.75">
      <c r="A12" s="15">
        <v>52.16</v>
      </c>
      <c r="B12" s="16">
        <v>-0.3524999999999598</v>
      </c>
      <c r="C12" s="8">
        <v>-0.44875000000000853</v>
      </c>
      <c r="D12" s="8"/>
      <c r="E12" s="8"/>
      <c r="F12" s="8"/>
      <c r="G12" s="8"/>
      <c r="H12" s="8"/>
      <c r="I12" s="19"/>
    </row>
    <row r="13" spans="1:9" ht="12.75">
      <c r="A13" s="1">
        <v>16.706923644971535</v>
      </c>
      <c r="B13" s="2">
        <v>0.038045903017501846</v>
      </c>
      <c r="C13" s="2">
        <v>0.00423185454359939</v>
      </c>
      <c r="D13" s="2">
        <v>-0.00018621275188977448</v>
      </c>
      <c r="E13" s="2">
        <v>3.992536957972325E-06</v>
      </c>
      <c r="F13" s="2">
        <v>-4.5240025122061125E-08</v>
      </c>
      <c r="G13" s="2">
        <v>2.7665161362225943E-10</v>
      </c>
      <c r="H13" s="20">
        <v>-8.569915380379767E-13</v>
      </c>
      <c r="I13" s="21">
        <v>1.049784749711509E-15</v>
      </c>
    </row>
    <row r="14" spans="1:9" ht="12.75">
      <c r="A14" s="10">
        <v>51.01965624067638</v>
      </c>
      <c r="B14" s="11">
        <v>-0.15622717662061267</v>
      </c>
      <c r="C14" s="11">
        <v>0.109580939902589</v>
      </c>
      <c r="D14" s="11">
        <v>-0.00818414782656095</v>
      </c>
      <c r="E14" s="11">
        <v>0.0003025107597093473</v>
      </c>
      <c r="F14" s="11">
        <v>-6.100177174552342E-06</v>
      </c>
      <c r="G14" s="11">
        <v>6.865513816868763E-08</v>
      </c>
      <c r="H14" s="11">
        <v>-4.039591965734707E-10</v>
      </c>
      <c r="I14" s="14">
        <v>9.68203629936512E-13</v>
      </c>
    </row>
    <row r="15" spans="1:9" ht="12.75">
      <c r="A15" s="15">
        <v>293</v>
      </c>
      <c r="B15" s="16">
        <v>30.21428571428579</v>
      </c>
      <c r="C15" s="8">
        <v>1.4732142857142845</v>
      </c>
      <c r="D15" s="8"/>
      <c r="E15" s="8"/>
      <c r="F15" s="8"/>
      <c r="G15" s="8"/>
      <c r="H15" s="8"/>
      <c r="I15" s="19"/>
    </row>
    <row r="16" spans="1:9" ht="12.75">
      <c r="A16" s="1">
        <v>564.8432</v>
      </c>
      <c r="B16" s="2">
        <v>2.100223</v>
      </c>
      <c r="C16" s="2">
        <v>-0.01500891</v>
      </c>
      <c r="D16" s="2">
        <v>0.0001442461</v>
      </c>
      <c r="E16" s="2">
        <v>-1.992566E-06</v>
      </c>
      <c r="F16" s="2">
        <v>1.757941E-08</v>
      </c>
      <c r="G16" s="2">
        <v>-8.605474E-11</v>
      </c>
      <c r="H16" s="2">
        <v>2.13169E-13</v>
      </c>
      <c r="I16" s="3">
        <v>-2.0814050000000002E-16</v>
      </c>
    </row>
    <row r="17" spans="1:9" ht="12.75">
      <c r="A17" s="22">
        <v>614.9913206081113</v>
      </c>
      <c r="B17" s="23">
        <v>-0.8067852499507513</v>
      </c>
      <c r="C17" s="23">
        <v>-0.05835855585432147</v>
      </c>
      <c r="D17" s="23">
        <v>0.0039270008699609235</v>
      </c>
      <c r="E17" s="23">
        <v>-0.00012187683029467038</v>
      </c>
      <c r="F17" s="23">
        <v>1.7749698714449807E-06</v>
      </c>
      <c r="G17" s="23">
        <v>-1.2194338595029355E-08</v>
      </c>
      <c r="H17" s="23">
        <v>3.2015902566916526E-11</v>
      </c>
      <c r="I17" s="24">
        <v>0</v>
      </c>
    </row>
    <row r="18" spans="1:9" ht="12.75">
      <c r="A18" s="25">
        <v>418</v>
      </c>
      <c r="B18" s="17">
        <v>4.89285714285723</v>
      </c>
      <c r="C18" s="17">
        <v>1.3883928571428559</v>
      </c>
      <c r="D18" s="17"/>
      <c r="E18" s="17"/>
      <c r="F18" s="17"/>
      <c r="G18" s="17"/>
      <c r="H18" s="17"/>
      <c r="I18" s="18"/>
    </row>
    <row r="19" spans="1:9" ht="12.75">
      <c r="A19" s="26">
        <v>0.9788384</v>
      </c>
      <c r="B19" s="26">
        <v>0.00139324</v>
      </c>
      <c r="C19" s="26">
        <v>-0.0001078993</v>
      </c>
      <c r="D19" s="26">
        <v>2.704499E-06</v>
      </c>
      <c r="E19" s="26">
        <v>-3.061989E-08</v>
      </c>
      <c r="F19" s="26">
        <v>1.819273E-10</v>
      </c>
      <c r="G19" s="26">
        <v>-5.766293E-13</v>
      </c>
      <c r="H19" s="26">
        <v>9.136328E-16</v>
      </c>
      <c r="I19" s="26">
        <v>-5.623831E-19</v>
      </c>
    </row>
    <row r="20" spans="1:9" ht="12.75">
      <c r="A20" s="26">
        <v>0.07464479</v>
      </c>
      <c r="B20" s="26">
        <v>0.003076892</v>
      </c>
      <c r="C20" s="26">
        <v>1.310366E-05</v>
      </c>
      <c r="D20" s="26">
        <v>3.47605E-07</v>
      </c>
      <c r="E20" s="26">
        <v>-4.871568E-09</v>
      </c>
      <c r="F20" s="26">
        <v>2.121443E-11</v>
      </c>
      <c r="G20" s="26">
        <v>1.276989E-14</v>
      </c>
      <c r="H20" s="26">
        <v>-3.559572E-16</v>
      </c>
      <c r="I20" s="26">
        <v>7.217523E-19</v>
      </c>
    </row>
    <row r="21" spans="1:9" ht="12.75">
      <c r="A21" s="26">
        <v>5.386999999999968</v>
      </c>
      <c r="B21" s="26">
        <v>3.206877325594374</v>
      </c>
      <c r="C21" s="26">
        <v>8.574839871703425E-29</v>
      </c>
      <c r="D21" s="26"/>
      <c r="E21" s="26"/>
      <c r="F21" s="26"/>
      <c r="G21" s="26"/>
      <c r="H21" s="26"/>
      <c r="I21" s="27"/>
    </row>
    <row r="22" spans="1:9" ht="12.75">
      <c r="A22" s="26">
        <v>7.8019999999999285</v>
      </c>
      <c r="B22" s="26">
        <v>4.337980813352715</v>
      </c>
      <c r="C22" s="26">
        <v>1.3785860776106667E-28</v>
      </c>
      <c r="D22" s="26"/>
      <c r="E22" s="26"/>
      <c r="F22" s="26"/>
      <c r="G22" s="26"/>
      <c r="H22" s="26"/>
      <c r="I22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A153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18.57421875" style="0" customWidth="1"/>
  </cols>
  <sheetData>
    <row r="1" ht="12.75">
      <c r="A1">
        <v>16.83599274</v>
      </c>
    </row>
    <row r="2" ht="12.75">
      <c r="A2">
        <v>28.56067796</v>
      </c>
    </row>
    <row r="3" ht="12.75">
      <c r="A3">
        <v>-54.38923329</v>
      </c>
    </row>
    <row r="4" ht="12.75">
      <c r="A4">
        <v>0.4330662834</v>
      </c>
    </row>
    <row r="5" ht="12.75">
      <c r="A5">
        <v>-0.6547711697</v>
      </c>
    </row>
    <row r="6" ht="12.75">
      <c r="A6">
        <v>0.08565182058</v>
      </c>
    </row>
    <row r="7" ht="12.75">
      <c r="A7">
        <v>0.06670375918</v>
      </c>
    </row>
    <row r="8" ht="12.75">
      <c r="A8">
        <v>1.388983801</v>
      </c>
    </row>
    <row r="9" ht="12.75">
      <c r="A9">
        <v>0.08390104328</v>
      </c>
    </row>
    <row r="10" ht="12.75">
      <c r="A10">
        <v>0.02614670893</v>
      </c>
    </row>
    <row r="11" ht="12.75">
      <c r="A11">
        <v>-0.03373439453</v>
      </c>
    </row>
    <row r="12" ht="12.75">
      <c r="A12">
        <v>0.4520918904</v>
      </c>
    </row>
    <row r="13" ht="12.75">
      <c r="A13">
        <v>0.1069036614</v>
      </c>
    </row>
    <row r="14" ht="12.75">
      <c r="A14">
        <v>-0.5975336707</v>
      </c>
    </row>
    <row r="15" ht="12.75">
      <c r="A15">
        <v>-0.08847535804</v>
      </c>
    </row>
    <row r="16" ht="12.75">
      <c r="A16">
        <v>0.5958051609</v>
      </c>
    </row>
    <row r="17" ht="12.75">
      <c r="A17">
        <v>-0.5159303373</v>
      </c>
    </row>
    <row r="18" ht="12.75">
      <c r="A18">
        <v>0.2075021122</v>
      </c>
    </row>
    <row r="19" ht="12.75">
      <c r="A19">
        <v>0.1190610271</v>
      </c>
    </row>
    <row r="20" ht="12.75">
      <c r="A20">
        <v>-0.09867174132</v>
      </c>
    </row>
    <row r="21" ht="12.75">
      <c r="A21">
        <v>0.1683998803</v>
      </c>
    </row>
    <row r="22" ht="12.75">
      <c r="A22">
        <v>-0.05809438001</v>
      </c>
    </row>
    <row r="23" ht="12.75">
      <c r="A23">
        <v>0.006552390126</v>
      </c>
    </row>
    <row r="24" ht="12.75">
      <c r="A24">
        <v>0.0005710218649</v>
      </c>
    </row>
    <row r="25" ht="12.75">
      <c r="A25">
        <v>193.6587558</v>
      </c>
    </row>
    <row r="26" ht="12.75">
      <c r="A26">
        <v>-1388.522425</v>
      </c>
    </row>
    <row r="27" ht="12.75">
      <c r="A27">
        <v>4126.607219</v>
      </c>
    </row>
    <row r="28" ht="12.75">
      <c r="A28">
        <v>-6508.211677</v>
      </c>
    </row>
    <row r="29" ht="12.75">
      <c r="A29">
        <v>5745.984054</v>
      </c>
    </row>
    <row r="30" ht="12.75">
      <c r="A30">
        <v>-2693.088365</v>
      </c>
    </row>
    <row r="31" ht="12.75">
      <c r="A31">
        <v>523.5718623</v>
      </c>
    </row>
    <row r="32" ht="12.75">
      <c r="A32">
        <v>0.7633333333</v>
      </c>
    </row>
    <row r="33" ht="12.75">
      <c r="A33">
        <v>0.4006073948</v>
      </c>
    </row>
    <row r="34" ht="12.75">
      <c r="A34">
        <v>0.08636081627</v>
      </c>
    </row>
    <row r="35" ht="12.75">
      <c r="A35">
        <v>-0.8532322921</v>
      </c>
    </row>
    <row r="36" ht="12.75">
      <c r="A36">
        <v>0.3460208861</v>
      </c>
    </row>
    <row r="37" ht="12.75">
      <c r="A37">
        <v>-7.691234564</v>
      </c>
    </row>
    <row r="38" ht="12.75">
      <c r="A38">
        <v>-26.08023696</v>
      </c>
    </row>
    <row r="39" ht="12.75">
      <c r="A39">
        <v>-168.1706546</v>
      </c>
    </row>
    <row r="40" ht="12.75">
      <c r="A40">
        <v>64.23285504</v>
      </c>
    </row>
    <row r="41" ht="12.75">
      <c r="A41">
        <v>-118.9646225</v>
      </c>
    </row>
    <row r="42" ht="12.75">
      <c r="A42">
        <v>4.16711732</v>
      </c>
    </row>
    <row r="43" ht="12.75">
      <c r="A43">
        <v>20.9750676</v>
      </c>
    </row>
    <row r="44" ht="12.75">
      <c r="A44">
        <v>1000000000</v>
      </c>
    </row>
    <row r="45" ht="12.75">
      <c r="A45">
        <v>6</v>
      </c>
    </row>
    <row r="46" ht="12.75">
      <c r="A46">
        <v>6824.687741</v>
      </c>
    </row>
    <row r="47" ht="12.75">
      <c r="A47">
        <v>-542.2063673</v>
      </c>
    </row>
    <row r="48" ht="12.75">
      <c r="A48">
        <v>-20966.66205</v>
      </c>
    </row>
    <row r="49" ht="12.75">
      <c r="A49">
        <v>39412.86787</v>
      </c>
    </row>
    <row r="50" ht="12.75">
      <c r="A50">
        <v>-67332.77739</v>
      </c>
    </row>
    <row r="51" ht="12.75">
      <c r="A51">
        <v>99023.81028</v>
      </c>
    </row>
    <row r="52" ht="12.75">
      <c r="A52">
        <v>-109391.1774</v>
      </c>
    </row>
    <row r="53" ht="12.75">
      <c r="A53">
        <v>85908.41667</v>
      </c>
    </row>
    <row r="54" ht="12.75">
      <c r="A54">
        <v>-45111.68742</v>
      </c>
    </row>
    <row r="55" ht="12.75">
      <c r="A55">
        <v>14181.38926</v>
      </c>
    </row>
    <row r="56" ht="12.75">
      <c r="A56">
        <v>-2017.271113</v>
      </c>
    </row>
    <row r="57" ht="12.75">
      <c r="A57">
        <v>7.982692717</v>
      </c>
    </row>
    <row r="58" ht="12.75">
      <c r="A58">
        <v>-0.02616571843</v>
      </c>
    </row>
    <row r="59" ht="12.75">
      <c r="A59">
        <v>0.00152241179</v>
      </c>
    </row>
    <row r="60" ht="12.75">
      <c r="A60">
        <v>0.02284279054</v>
      </c>
    </row>
    <row r="61" ht="12.75">
      <c r="A61">
        <v>242.1647003</v>
      </c>
    </row>
    <row r="62" ht="12.75">
      <c r="A62" s="70">
        <v>1.269716088E-10</v>
      </c>
    </row>
    <row r="63" ht="12.75">
      <c r="A63" s="70">
        <v>2.074838328E-07</v>
      </c>
    </row>
    <row r="64" ht="12.75">
      <c r="A64" s="70">
        <v>2.17402035E-08</v>
      </c>
    </row>
    <row r="65" ht="12.75">
      <c r="A65" s="70">
        <v>1.105710498E-09</v>
      </c>
    </row>
    <row r="66" ht="12.75">
      <c r="A66">
        <v>12.93441934</v>
      </c>
    </row>
    <row r="67" ht="12.75">
      <c r="A67">
        <v>1.308119072E-05</v>
      </c>
    </row>
    <row r="68" ht="12.75">
      <c r="A68" s="70">
        <v>6.047626338E-14</v>
      </c>
    </row>
    <row r="69" ht="12.75">
      <c r="A69">
        <v>0.8438375405</v>
      </c>
    </row>
    <row r="70" ht="12.75">
      <c r="A70">
        <v>0.0005362162162</v>
      </c>
    </row>
    <row r="71" ht="12.75">
      <c r="A71">
        <v>1.72</v>
      </c>
    </row>
    <row r="72" ht="12.75">
      <c r="A72">
        <v>0.07342278489</v>
      </c>
    </row>
    <row r="73" ht="12.75">
      <c r="A73">
        <v>0.0497585887</v>
      </c>
    </row>
    <row r="74" ht="12.75">
      <c r="A74">
        <v>0.65371543</v>
      </c>
    </row>
    <row r="75" ht="12.75">
      <c r="A75">
        <v>1.15E-06</v>
      </c>
    </row>
    <row r="76" ht="12.75">
      <c r="A76">
        <v>1.5108E-05</v>
      </c>
    </row>
    <row r="77" ht="12.75">
      <c r="A77">
        <v>0.14188</v>
      </c>
    </row>
    <row r="78" ht="12.75">
      <c r="A78">
        <v>7.002753165</v>
      </c>
    </row>
    <row r="79" ht="12.75">
      <c r="A79">
        <v>0.0002995284926</v>
      </c>
    </row>
    <row r="80" ht="12.75">
      <c r="A80">
        <v>0.204</v>
      </c>
    </row>
    <row r="81" ht="12.75">
      <c r="A81">
        <v>-6.8399</v>
      </c>
    </row>
    <row r="82" ht="12.75">
      <c r="A82">
        <v>-0.017226042</v>
      </c>
    </row>
    <row r="83" ht="12.75">
      <c r="A83">
        <v>-7.77175039</v>
      </c>
    </row>
    <row r="84" ht="12.75">
      <c r="A84">
        <v>4.20460752</v>
      </c>
    </row>
    <row r="85" ht="12.75">
      <c r="A85">
        <v>-2.76807038</v>
      </c>
    </row>
    <row r="86" ht="12.75">
      <c r="A86">
        <v>2.10419707</v>
      </c>
    </row>
    <row r="87" ht="12.75">
      <c r="A87">
        <v>-1.14649588</v>
      </c>
    </row>
    <row r="88" ht="12.75">
      <c r="A88">
        <v>0.223138085</v>
      </c>
    </row>
    <row r="89" ht="12.75">
      <c r="A89">
        <v>0.116250363</v>
      </c>
    </row>
    <row r="90" ht="12.75">
      <c r="A90">
        <v>-0.0820900544</v>
      </c>
    </row>
    <row r="91" ht="12.75">
      <c r="A91">
        <v>0.0194129239</v>
      </c>
    </row>
    <row r="92" ht="12.75">
      <c r="A92">
        <v>-0.00169470576</v>
      </c>
    </row>
    <row r="93" ht="12.75">
      <c r="A93">
        <v>-4.311577033</v>
      </c>
    </row>
    <row r="94" ht="12.75">
      <c r="A94">
        <v>0</v>
      </c>
    </row>
    <row r="95" ht="12.75">
      <c r="A95">
        <v>0.708636085</v>
      </c>
    </row>
    <row r="96" ht="12.75">
      <c r="A96">
        <v>12.3679455</v>
      </c>
    </row>
    <row r="97" ht="12.75">
      <c r="A97">
        <v>-12.0389004</v>
      </c>
    </row>
    <row r="98" ht="12.75">
      <c r="A98">
        <v>5.40437422</v>
      </c>
    </row>
    <row r="99" ht="12.75">
      <c r="A99">
        <v>-0.993865043</v>
      </c>
    </row>
    <row r="100" ht="12.75">
      <c r="A100">
        <v>0.0627523182</v>
      </c>
    </row>
    <row r="101" ht="12.75">
      <c r="A101">
        <v>-7.74743016</v>
      </c>
    </row>
    <row r="102" ht="12.75">
      <c r="A102">
        <v>0</v>
      </c>
    </row>
    <row r="103" ht="12.75">
      <c r="A103">
        <v>-4.29885092</v>
      </c>
    </row>
    <row r="104" ht="12.75">
      <c r="A104">
        <v>43.1430538</v>
      </c>
    </row>
    <row r="105" ht="12.75">
      <c r="A105">
        <v>-14.1619313</v>
      </c>
    </row>
    <row r="106" ht="12.75">
      <c r="A106">
        <v>4.04172459</v>
      </c>
    </row>
    <row r="107" ht="12.75">
      <c r="A107">
        <v>1.55546326</v>
      </c>
    </row>
    <row r="108" ht="12.75">
      <c r="A108">
        <v>-1.66568935</v>
      </c>
    </row>
    <row r="109" ht="12.75">
      <c r="A109">
        <v>0.324881158</v>
      </c>
    </row>
    <row r="110" ht="12.75">
      <c r="A110">
        <v>29.3655325</v>
      </c>
    </row>
    <row r="111" ht="12.75">
      <c r="A111">
        <v>0</v>
      </c>
    </row>
    <row r="112" ht="12.75">
      <c r="A112">
        <v>7.94841842E-06</v>
      </c>
    </row>
    <row r="113" ht="12.75">
      <c r="A113">
        <v>80.8859747</v>
      </c>
    </row>
    <row r="114" ht="12.75">
      <c r="A114">
        <v>-83.615338</v>
      </c>
    </row>
    <row r="115" ht="12.75">
      <c r="A115">
        <v>35.8636517</v>
      </c>
    </row>
    <row r="116" ht="12.75">
      <c r="A116">
        <v>7.51895954</v>
      </c>
    </row>
    <row r="117" ht="12.75">
      <c r="A117">
        <v>-12.616064</v>
      </c>
    </row>
    <row r="118" ht="12.75">
      <c r="A118">
        <v>1.09717462</v>
      </c>
    </row>
    <row r="119" ht="12.75">
      <c r="A119">
        <v>2.12145492</v>
      </c>
    </row>
    <row r="120" ht="12.75">
      <c r="A120">
        <v>-0.546529566</v>
      </c>
    </row>
    <row r="121" ht="12.75">
      <c r="A121">
        <v>8.32875413</v>
      </c>
    </row>
    <row r="122" ht="12.75">
      <c r="A122">
        <v>2.75971776E-06</v>
      </c>
    </row>
    <row r="123" ht="12.75">
      <c r="A123">
        <v>-0.000509073985</v>
      </c>
    </row>
    <row r="124" ht="12.75">
      <c r="A124">
        <v>210.636332</v>
      </c>
    </row>
    <row r="125" ht="12.75">
      <c r="A125">
        <v>0.05528935335</v>
      </c>
    </row>
    <row r="126" ht="12.75">
      <c r="A126">
        <v>-0.2336365955</v>
      </c>
    </row>
    <row r="127" ht="12.75">
      <c r="A127">
        <v>0.369707142</v>
      </c>
    </row>
    <row r="128" ht="12.75">
      <c r="A128">
        <v>-0.259641547</v>
      </c>
    </row>
    <row r="129" ht="12.75">
      <c r="A129">
        <v>0.06828087013</v>
      </c>
    </row>
    <row r="130" ht="12.75">
      <c r="A130">
        <v>-257.1600533</v>
      </c>
    </row>
    <row r="131" ht="12.75">
      <c r="A131">
        <v>-151.8783715</v>
      </c>
    </row>
    <row r="132" ht="12.75">
      <c r="A132">
        <v>22.20723208</v>
      </c>
    </row>
    <row r="133" ht="12.75">
      <c r="A133">
        <v>-180.203957</v>
      </c>
    </row>
    <row r="134" ht="12.75">
      <c r="A134">
        <v>2357.09622</v>
      </c>
    </row>
    <row r="135" ht="12.75">
      <c r="A135">
        <v>-14623.35698</v>
      </c>
    </row>
    <row r="136" ht="12.75">
      <c r="A136">
        <v>45429.1663</v>
      </c>
    </row>
    <row r="137" ht="12.75">
      <c r="A137">
        <v>-70535.56432</v>
      </c>
    </row>
    <row r="138" ht="12.75">
      <c r="A138">
        <v>43815.71428</v>
      </c>
    </row>
    <row r="139" ht="12.75">
      <c r="A139">
        <v>-1.717616747</v>
      </c>
    </row>
    <row r="140" ht="12.75">
      <c r="A140">
        <v>3.526389875</v>
      </c>
    </row>
    <row r="141" ht="12.75">
      <c r="A141">
        <v>-2.690899373</v>
      </c>
    </row>
    <row r="142" ht="12.75">
      <c r="A142">
        <v>0.9070982605</v>
      </c>
    </row>
    <row r="143" ht="12.75">
      <c r="A143">
        <v>-0.1138791156</v>
      </c>
    </row>
    <row r="144" ht="12.75">
      <c r="A144">
        <v>1.301023613</v>
      </c>
    </row>
    <row r="145" ht="12.75">
      <c r="A145">
        <v>-2.642777743</v>
      </c>
    </row>
    <row r="146" ht="12.75">
      <c r="A146">
        <v>1.996765362</v>
      </c>
    </row>
    <row r="147" ht="12.75">
      <c r="A147">
        <v>-0.6661557013</v>
      </c>
    </row>
    <row r="148" ht="12.75">
      <c r="A148">
        <v>0.08270860589</v>
      </c>
    </row>
    <row r="149" ht="12.75">
      <c r="A149">
        <v>0.0003426663535</v>
      </c>
    </row>
    <row r="150" ht="12.75">
      <c r="A150">
        <v>-0.001236521258</v>
      </c>
    </row>
    <row r="151" ht="12.75">
      <c r="A151">
        <v>0.001155018309</v>
      </c>
    </row>
    <row r="152" ht="12.75">
      <c r="A152">
        <v>0</v>
      </c>
    </row>
    <row r="153" ht="12.75">
      <c r="A15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G27"/>
  <sheetViews>
    <sheetView zoomScalePageLayoutView="0" workbookViewId="0" topLeftCell="A1">
      <selection activeCell="G38" sqref="G38"/>
    </sheetView>
  </sheetViews>
  <sheetFormatPr defaultColWidth="11.421875" defaultRowHeight="12.75"/>
  <cols>
    <col min="1" max="8" width="11.421875" style="0" customWidth="1"/>
    <col min="9" max="9" width="12.421875" style="0" bestFit="1" customWidth="1"/>
  </cols>
  <sheetData>
    <row r="1" spans="1:6" ht="12.75">
      <c r="A1" s="71">
        <v>-73.15</v>
      </c>
      <c r="B1" s="72">
        <v>0.0181</v>
      </c>
      <c r="C1" s="72">
        <v>1.007</v>
      </c>
      <c r="D1" s="72">
        <v>0.737</v>
      </c>
      <c r="E1" s="72">
        <v>1.7458</v>
      </c>
      <c r="F1" s="73">
        <v>1.325E-05</v>
      </c>
    </row>
    <row r="2" spans="1:6" ht="12.75">
      <c r="A2" s="74">
        <v>-23.15</v>
      </c>
      <c r="B2" s="75">
        <v>0.0223</v>
      </c>
      <c r="C2" s="75">
        <v>1.006</v>
      </c>
      <c r="D2" s="75">
        <v>0.72</v>
      </c>
      <c r="E2" s="75">
        <v>1.3947</v>
      </c>
      <c r="F2" s="76">
        <v>1.596E-05</v>
      </c>
    </row>
    <row r="3" spans="1:6" ht="12.75">
      <c r="A3" s="74">
        <v>26.85</v>
      </c>
      <c r="B3" s="75">
        <v>0.0263</v>
      </c>
      <c r="C3" s="75">
        <v>1.007</v>
      </c>
      <c r="D3" s="75">
        <v>0.707</v>
      </c>
      <c r="E3" s="75">
        <v>1.1614</v>
      </c>
      <c r="F3" s="76">
        <v>1.846E-05</v>
      </c>
    </row>
    <row r="4" spans="1:6" ht="12.75">
      <c r="A4" s="74">
        <v>76.85</v>
      </c>
      <c r="B4" s="75">
        <v>0.03</v>
      </c>
      <c r="C4" s="75">
        <v>1.009</v>
      </c>
      <c r="D4" s="75">
        <v>0.7</v>
      </c>
      <c r="E4" s="75">
        <v>0.995</v>
      </c>
      <c r="F4" s="76">
        <v>2.082E-05</v>
      </c>
    </row>
    <row r="5" spans="1:6" ht="12.75">
      <c r="A5" s="74">
        <v>126.85</v>
      </c>
      <c r="B5" s="75">
        <v>0.0338</v>
      </c>
      <c r="C5" s="75">
        <v>1.014</v>
      </c>
      <c r="D5" s="75">
        <v>0.69</v>
      </c>
      <c r="E5" s="75">
        <v>0.8711</v>
      </c>
      <c r="F5" s="76">
        <v>2.301E-05</v>
      </c>
    </row>
    <row r="6" spans="1:6" ht="12.75">
      <c r="A6" s="74">
        <v>176.85</v>
      </c>
      <c r="B6" s="75">
        <v>0.0373</v>
      </c>
      <c r="C6" s="75">
        <v>1.021</v>
      </c>
      <c r="D6" s="75">
        <v>0.686</v>
      </c>
      <c r="E6" s="75">
        <v>0.774</v>
      </c>
      <c r="F6" s="76">
        <v>2.507E-05</v>
      </c>
    </row>
    <row r="7" spans="1:6" ht="12.75">
      <c r="A7" s="74">
        <v>226.85</v>
      </c>
      <c r="B7" s="75">
        <v>0.0407</v>
      </c>
      <c r="C7" s="75">
        <v>1.03</v>
      </c>
      <c r="D7" s="75">
        <v>0.684</v>
      </c>
      <c r="E7" s="75">
        <v>0.6964</v>
      </c>
      <c r="F7" s="76">
        <v>2.701E-05</v>
      </c>
    </row>
    <row r="8" spans="1:6" ht="12.75">
      <c r="A8" s="74">
        <v>276.85</v>
      </c>
      <c r="B8" s="75">
        <v>0.0439</v>
      </c>
      <c r="C8" s="75">
        <v>1.04</v>
      </c>
      <c r="D8" s="75">
        <v>0.683</v>
      </c>
      <c r="E8" s="75">
        <v>0.6329</v>
      </c>
      <c r="F8" s="76">
        <v>2.884E-05</v>
      </c>
    </row>
    <row r="9" spans="1:6" ht="12.75">
      <c r="A9" s="74">
        <v>326.85</v>
      </c>
      <c r="B9" s="75">
        <v>0.0469</v>
      </c>
      <c r="C9" s="75">
        <v>1.051</v>
      </c>
      <c r="D9" s="75">
        <v>0.685</v>
      </c>
      <c r="E9" s="75">
        <v>0.5804</v>
      </c>
      <c r="F9" s="76">
        <v>3.058E-05</v>
      </c>
    </row>
    <row r="10" spans="1:6" ht="12.75">
      <c r="A10" s="74">
        <v>376.85</v>
      </c>
      <c r="B10" s="75">
        <v>0.0497</v>
      </c>
      <c r="C10" s="75">
        <v>1.063</v>
      </c>
      <c r="D10" s="75">
        <v>0.69</v>
      </c>
      <c r="E10" s="75">
        <v>0.5356</v>
      </c>
      <c r="F10" s="76">
        <v>3.225E-05</v>
      </c>
    </row>
    <row r="11" spans="1:6" ht="12.75">
      <c r="A11" s="74">
        <v>426.85</v>
      </c>
      <c r="B11" s="75">
        <v>0.0524</v>
      </c>
      <c r="C11" s="75">
        <v>1.075</v>
      </c>
      <c r="D11" s="75">
        <v>0.695</v>
      </c>
      <c r="E11" s="75">
        <v>0.4975</v>
      </c>
      <c r="F11" s="76">
        <v>3.388E-05</v>
      </c>
    </row>
    <row r="12" spans="1:6" ht="12.75">
      <c r="A12" s="74">
        <v>476.85</v>
      </c>
      <c r="B12" s="75">
        <v>0.0549</v>
      </c>
      <c r="C12" s="75">
        <v>1.087</v>
      </c>
      <c r="D12" s="75">
        <v>0.702</v>
      </c>
      <c r="E12" s="75">
        <v>0.4643</v>
      </c>
      <c r="F12" s="76">
        <v>3.546E-05</v>
      </c>
    </row>
    <row r="13" spans="1:6" ht="12.75">
      <c r="A13" s="74">
        <v>526.85</v>
      </c>
      <c r="B13" s="75">
        <v>0.0573</v>
      </c>
      <c r="C13" s="75">
        <v>1.099</v>
      </c>
      <c r="D13" s="75">
        <v>0.709</v>
      </c>
      <c r="E13" s="75">
        <v>0.4354</v>
      </c>
      <c r="F13" s="76">
        <v>3.698E-05</v>
      </c>
    </row>
    <row r="14" spans="1:6" ht="12.75">
      <c r="A14" s="74">
        <v>576.85</v>
      </c>
      <c r="B14" s="75">
        <v>0.0596</v>
      </c>
      <c r="C14" s="75">
        <v>1.11</v>
      </c>
      <c r="D14" s="75">
        <v>0.716</v>
      </c>
      <c r="E14" s="75">
        <v>0.4097</v>
      </c>
      <c r="F14" s="76">
        <v>3.843E-05</v>
      </c>
    </row>
    <row r="15" spans="1:6" ht="12.75">
      <c r="A15" s="74">
        <v>626.85</v>
      </c>
      <c r="B15" s="75">
        <v>0.062</v>
      </c>
      <c r="C15" s="75">
        <v>1.121</v>
      </c>
      <c r="D15" s="75">
        <v>0.72</v>
      </c>
      <c r="E15" s="75">
        <v>0.3868</v>
      </c>
      <c r="F15" s="76">
        <v>3.981E-05</v>
      </c>
    </row>
    <row r="16" spans="1:6" ht="12.75">
      <c r="A16" s="74">
        <v>676.85</v>
      </c>
      <c r="B16" s="75">
        <v>0.0643</v>
      </c>
      <c r="C16" s="75">
        <v>1.131</v>
      </c>
      <c r="D16" s="75">
        <v>0.723</v>
      </c>
      <c r="E16" s="75">
        <v>0.3666</v>
      </c>
      <c r="F16" s="76">
        <v>4.113E-05</v>
      </c>
    </row>
    <row r="17" spans="1:6" ht="13.5" thickBot="1">
      <c r="A17" s="77">
        <v>726.85</v>
      </c>
      <c r="B17" s="78">
        <v>0.0667</v>
      </c>
      <c r="C17" s="78">
        <v>1.141</v>
      </c>
      <c r="D17" s="78">
        <v>0.726</v>
      </c>
      <c r="E17" s="78">
        <v>0.3482</v>
      </c>
      <c r="F17" s="79">
        <v>4.244E-05</v>
      </c>
    </row>
    <row r="18" ht="13.5" thickBot="1"/>
    <row r="19" spans="1:7" ht="15">
      <c r="A19" s="80" t="s">
        <v>31</v>
      </c>
      <c r="B19" s="81" t="s">
        <v>32</v>
      </c>
      <c r="C19" s="81" t="s">
        <v>33</v>
      </c>
      <c r="D19" s="81" t="s">
        <v>34</v>
      </c>
      <c r="E19" s="82" t="s">
        <v>35</v>
      </c>
      <c r="F19" s="83" t="s">
        <v>2</v>
      </c>
      <c r="G19" s="58"/>
    </row>
    <row r="20" spans="1:7" ht="15">
      <c r="A20" s="84" t="s">
        <v>4</v>
      </c>
      <c r="B20" s="62" t="s">
        <v>6</v>
      </c>
      <c r="C20" s="62" t="s">
        <v>36</v>
      </c>
      <c r="D20" s="62" t="s">
        <v>13</v>
      </c>
      <c r="E20" s="62" t="s">
        <v>37</v>
      </c>
      <c r="F20" s="85" t="s">
        <v>38</v>
      </c>
      <c r="G20" s="32"/>
    </row>
    <row r="21" spans="1:6" ht="12.75">
      <c r="A21" s="51"/>
      <c r="B21" s="5"/>
      <c r="C21" s="5"/>
      <c r="D21" s="5"/>
      <c r="E21" s="5"/>
      <c r="F21" s="52"/>
    </row>
    <row r="22" spans="1:6" ht="13.5" thickBot="1">
      <c r="A22" s="86" t="s">
        <v>39</v>
      </c>
      <c r="B22" s="55"/>
      <c r="C22" s="55"/>
      <c r="D22" s="55"/>
      <c r="E22" s="55"/>
      <c r="F22" s="56"/>
    </row>
    <row r="25" ht="12.75">
      <c r="A25" t="s">
        <v>40</v>
      </c>
    </row>
    <row r="26" ht="12.75">
      <c r="A26" t="s">
        <v>41</v>
      </c>
    </row>
    <row r="27" spans="1:2" ht="12.75">
      <c r="A27" t="s">
        <v>42</v>
      </c>
      <c r="B27" s="49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J34"/>
  <sheetViews>
    <sheetView zoomScalePageLayoutView="0" workbookViewId="0" topLeftCell="A1">
      <selection activeCell="G37" sqref="G37"/>
    </sheetView>
  </sheetViews>
  <sheetFormatPr defaultColWidth="11.421875" defaultRowHeight="12.75"/>
  <sheetData>
    <row r="1" spans="1:10" ht="12.75">
      <c r="A1" s="71">
        <v>0</v>
      </c>
      <c r="B1" s="87">
        <v>0.569</v>
      </c>
      <c r="C1" s="72">
        <v>4.217</v>
      </c>
      <c r="D1" s="72">
        <v>12.99</v>
      </c>
      <c r="E1" s="88">
        <v>1000</v>
      </c>
      <c r="F1" s="89">
        <v>0.00175</v>
      </c>
      <c r="G1" s="89">
        <v>1.75E-06</v>
      </c>
      <c r="H1" s="90">
        <v>1.349300450557268E-07</v>
      </c>
      <c r="I1" s="91">
        <v>0.006108006263784397</v>
      </c>
      <c r="J1" s="49"/>
    </row>
    <row r="2" spans="1:10" ht="12.75">
      <c r="A2" s="74">
        <v>1.8500000000000227</v>
      </c>
      <c r="B2" s="92">
        <v>0.574</v>
      </c>
      <c r="C2" s="75">
        <v>4.211</v>
      </c>
      <c r="D2" s="75">
        <v>12.22</v>
      </c>
      <c r="E2" s="93">
        <v>1000</v>
      </c>
      <c r="F2" s="94">
        <v>0.001652</v>
      </c>
      <c r="G2" s="94">
        <v>1.652E-06</v>
      </c>
      <c r="H2" s="95">
        <v>1.363096651626692E-07</v>
      </c>
      <c r="I2" s="96">
        <v>0.006979329861419813</v>
      </c>
      <c r="J2" s="49"/>
    </row>
    <row r="3" spans="1:10" ht="12.75">
      <c r="A3" s="74">
        <v>6.850000000000023</v>
      </c>
      <c r="B3" s="92">
        <v>0.582</v>
      </c>
      <c r="C3" s="75">
        <v>4.198</v>
      </c>
      <c r="D3" s="75">
        <v>10.26</v>
      </c>
      <c r="E3" s="93">
        <v>1000</v>
      </c>
      <c r="F3" s="94">
        <v>0.001422</v>
      </c>
      <c r="G3" s="94">
        <v>1.4220000000000001E-06</v>
      </c>
      <c r="H3" s="95">
        <v>1.3863744640304906E-07</v>
      </c>
      <c r="I3" s="96">
        <v>0.009909238229255038</v>
      </c>
      <c r="J3" s="49"/>
    </row>
    <row r="4" spans="1:10" ht="12.75">
      <c r="A4" s="74">
        <v>11.85</v>
      </c>
      <c r="B4" s="92">
        <v>0.59</v>
      </c>
      <c r="C4" s="75">
        <v>4.189</v>
      </c>
      <c r="D4" s="75">
        <v>8.81</v>
      </c>
      <c r="E4" s="93">
        <v>1000</v>
      </c>
      <c r="F4" s="94">
        <v>0.001225</v>
      </c>
      <c r="G4" s="94">
        <v>1.225E-06</v>
      </c>
      <c r="H4" s="95">
        <v>1.4084507042253522E-07</v>
      </c>
      <c r="I4" s="96">
        <v>0.013876000341309827</v>
      </c>
      <c r="J4" s="49"/>
    </row>
    <row r="5" spans="1:10" ht="12.75">
      <c r="A5" s="74">
        <v>16.85</v>
      </c>
      <c r="B5" s="92">
        <v>0.598</v>
      </c>
      <c r="C5" s="75">
        <v>4.184</v>
      </c>
      <c r="D5" s="75">
        <v>7.56</v>
      </c>
      <c r="E5" s="93">
        <v>999.0009990009991</v>
      </c>
      <c r="F5" s="94">
        <v>0.00108</v>
      </c>
      <c r="G5" s="94">
        <v>1.08108E-06</v>
      </c>
      <c r="H5" s="95">
        <v>1.4306835564053535E-07</v>
      </c>
      <c r="I5" s="96">
        <v>0.019178331441811986</v>
      </c>
      <c r="J5" s="49"/>
    </row>
    <row r="6" spans="1:10" ht="12.75">
      <c r="A6" s="74">
        <v>21.85</v>
      </c>
      <c r="B6" s="92">
        <v>0.606</v>
      </c>
      <c r="C6" s="75">
        <v>4.181</v>
      </c>
      <c r="D6" s="75">
        <v>6.62</v>
      </c>
      <c r="E6" s="93">
        <v>998.003992015968</v>
      </c>
      <c r="F6" s="94">
        <v>0.000959</v>
      </c>
      <c r="G6" s="94">
        <v>9.60918E-07</v>
      </c>
      <c r="H6" s="95">
        <v>1.4523128438172687E-07</v>
      </c>
      <c r="I6" s="96">
        <v>0.026180790527056207</v>
      </c>
      <c r="J6" s="49"/>
    </row>
    <row r="7" spans="1:10" ht="12.75">
      <c r="A7" s="74">
        <v>26.85</v>
      </c>
      <c r="B7" s="92">
        <v>0.613</v>
      </c>
      <c r="C7" s="75">
        <v>4.179</v>
      </c>
      <c r="D7" s="75">
        <v>5.83</v>
      </c>
      <c r="E7" s="93">
        <v>997.0089730807578</v>
      </c>
      <c r="F7" s="94">
        <v>0.000855</v>
      </c>
      <c r="G7" s="94">
        <v>8.575649999999999E-07</v>
      </c>
      <c r="H7" s="95">
        <v>1.4712586743240009E-07</v>
      </c>
      <c r="I7" s="96">
        <v>0.035323425576413346</v>
      </c>
      <c r="J7" s="49"/>
    </row>
    <row r="8" spans="1:10" ht="12.75">
      <c r="A8" s="74">
        <v>31.85</v>
      </c>
      <c r="B8" s="92">
        <v>0.62</v>
      </c>
      <c r="C8" s="75">
        <v>4.178</v>
      </c>
      <c r="D8" s="75">
        <v>5.2</v>
      </c>
      <c r="E8" s="93">
        <v>995.0248756218907</v>
      </c>
      <c r="F8" s="94">
        <v>0.000769</v>
      </c>
      <c r="G8" s="94">
        <v>7.728449999999999E-07</v>
      </c>
      <c r="H8" s="95">
        <v>1.4913834370512205E-07</v>
      </c>
      <c r="I8" s="96">
        <v>0.047131919240408104</v>
      </c>
      <c r="J8" s="49"/>
    </row>
    <row r="9" spans="1:10" ht="12.75">
      <c r="A9" s="74">
        <v>36.85</v>
      </c>
      <c r="B9" s="92">
        <v>0.628</v>
      </c>
      <c r="C9" s="75">
        <v>4.178</v>
      </c>
      <c r="D9" s="75">
        <v>4.62</v>
      </c>
      <c r="E9" s="93">
        <v>993.04865938431</v>
      </c>
      <c r="F9" s="94">
        <v>0.000695</v>
      </c>
      <c r="G9" s="94">
        <v>6.998649999999998E-07</v>
      </c>
      <c r="H9" s="95">
        <v>1.5136333173767352E-07</v>
      </c>
      <c r="I9" s="96">
        <v>0.06222812914932803</v>
      </c>
      <c r="J9" s="49"/>
    </row>
    <row r="10" spans="1:10" ht="12.75">
      <c r="A10" s="74">
        <v>41.85</v>
      </c>
      <c r="B10" s="92">
        <v>0.634</v>
      </c>
      <c r="C10" s="75">
        <v>4.179</v>
      </c>
      <c r="D10" s="75">
        <v>4.16</v>
      </c>
      <c r="E10" s="93">
        <v>991.0802775024778</v>
      </c>
      <c r="F10" s="94">
        <v>0.000631</v>
      </c>
      <c r="G10" s="94">
        <v>6.36679E-07</v>
      </c>
      <c r="H10" s="95">
        <v>1.5307633405120842E-07</v>
      </c>
      <c r="I10" s="96">
        <v>0.08134090579523134</v>
      </c>
      <c r="J10" s="49"/>
    </row>
    <row r="11" spans="1:10" ht="12.75">
      <c r="A11" s="74">
        <v>46.85</v>
      </c>
      <c r="B11" s="92">
        <v>0.64</v>
      </c>
      <c r="C11" s="75">
        <v>4.18</v>
      </c>
      <c r="D11" s="75">
        <v>3.77</v>
      </c>
      <c r="E11" s="93">
        <v>989.1196834817014</v>
      </c>
      <c r="F11" s="94">
        <v>0.000577</v>
      </c>
      <c r="G11" s="94">
        <v>5.77577E-07</v>
      </c>
      <c r="H11" s="95">
        <v>1.5326315789473686E-07</v>
      </c>
      <c r="I11" s="96">
        <v>0.10531706312330934</v>
      </c>
      <c r="J11" s="49"/>
    </row>
    <row r="12" spans="1:10" ht="12.75">
      <c r="A12" s="74">
        <v>51.85</v>
      </c>
      <c r="B12" s="92">
        <v>0.645</v>
      </c>
      <c r="C12" s="75">
        <v>4.182</v>
      </c>
      <c r="D12" s="75">
        <v>3.42</v>
      </c>
      <c r="E12" s="93">
        <v>987.166831194472</v>
      </c>
      <c r="F12" s="94">
        <v>0.000528</v>
      </c>
      <c r="G12" s="94">
        <v>5.348639999999999E-07</v>
      </c>
      <c r="H12" s="95">
        <v>1.5623744619799136E-07</v>
      </c>
      <c r="I12" s="96">
        <v>0.13513237273365142</v>
      </c>
      <c r="J12" s="49"/>
    </row>
    <row r="13" spans="1:10" ht="12.75">
      <c r="A13" s="74">
        <v>56.85</v>
      </c>
      <c r="B13" s="92">
        <v>0.651</v>
      </c>
      <c r="C13" s="75">
        <v>4.184</v>
      </c>
      <c r="D13" s="75">
        <v>3.15</v>
      </c>
      <c r="E13" s="93">
        <v>984.2519685039371</v>
      </c>
      <c r="F13" s="94">
        <v>0.000489</v>
      </c>
      <c r="G13" s="94">
        <v>4.96824E-07</v>
      </c>
      <c r="H13" s="95">
        <v>1.5783938814531548E-07</v>
      </c>
      <c r="I13" s="96">
        <v>0.17190245197227494</v>
      </c>
      <c r="J13" s="49"/>
    </row>
    <row r="14" spans="1:10" ht="12.75">
      <c r="A14" s="74">
        <v>61.85</v>
      </c>
      <c r="B14" s="92">
        <v>0.656</v>
      </c>
      <c r="C14" s="75">
        <v>4.186</v>
      </c>
      <c r="D14" s="75">
        <v>2.88</v>
      </c>
      <c r="E14" s="93">
        <v>982.3182711198428</v>
      </c>
      <c r="F14" s="94">
        <v>0.000453</v>
      </c>
      <c r="G14" s="94">
        <v>4.61154E-07</v>
      </c>
      <c r="H14" s="95">
        <v>1.5953368370759673E-07</v>
      </c>
      <c r="I14" s="96">
        <v>0.21689341906538584</v>
      </c>
      <c r="J14" s="49"/>
    </row>
    <row r="15" spans="1:10" ht="12.75">
      <c r="A15" s="74">
        <v>66.85</v>
      </c>
      <c r="B15" s="92">
        <v>0.66</v>
      </c>
      <c r="C15" s="75">
        <v>4.188</v>
      </c>
      <c r="D15" s="75">
        <v>2.66</v>
      </c>
      <c r="E15" s="93">
        <v>979.4319294809011</v>
      </c>
      <c r="F15" s="94">
        <v>0.00042</v>
      </c>
      <c r="G15" s="94">
        <v>4.2882E-07</v>
      </c>
      <c r="H15" s="95">
        <v>1.6090257879656164E-07</v>
      </c>
      <c r="I15" s="96">
        <v>0.2715321945798864</v>
      </c>
      <c r="J15" s="49"/>
    </row>
    <row r="16" spans="1:10" ht="12.75">
      <c r="A16" s="97">
        <v>71.85</v>
      </c>
      <c r="B16" s="98">
        <v>0.664</v>
      </c>
      <c r="C16" s="75">
        <v>4.191</v>
      </c>
      <c r="D16" s="75">
        <v>2.45</v>
      </c>
      <c r="E16" s="93">
        <v>976.5625</v>
      </c>
      <c r="F16" s="94">
        <v>0.000389</v>
      </c>
      <c r="G16" s="94">
        <v>3.98336E-07</v>
      </c>
      <c r="H16" s="95">
        <v>1.632145072774994E-07</v>
      </c>
      <c r="I16" s="96">
        <v>0.33741633752673394</v>
      </c>
      <c r="J16" s="49"/>
    </row>
    <row r="17" spans="1:10" ht="12.75">
      <c r="A17" s="74">
        <v>76.85</v>
      </c>
      <c r="B17" s="92">
        <v>0.668</v>
      </c>
      <c r="C17" s="75">
        <v>4.195</v>
      </c>
      <c r="D17" s="75">
        <v>2.29</v>
      </c>
      <c r="E17" s="93">
        <v>973.7098344693283</v>
      </c>
      <c r="F17" s="94">
        <v>0.000365</v>
      </c>
      <c r="G17" s="94">
        <v>3.748549999999999E-07</v>
      </c>
      <c r="H17" s="95">
        <v>1.6353659117997615E-07</v>
      </c>
      <c r="I17" s="96">
        <v>0.41632331593192085</v>
      </c>
      <c r="J17" s="49"/>
    </row>
    <row r="18" spans="1:10" ht="12.75">
      <c r="A18" s="74">
        <v>81.85</v>
      </c>
      <c r="B18" s="92">
        <v>0.671</v>
      </c>
      <c r="C18" s="75">
        <v>4.199</v>
      </c>
      <c r="D18" s="75">
        <v>2.14</v>
      </c>
      <c r="E18" s="93">
        <v>970.8737864077669</v>
      </c>
      <c r="F18" s="94">
        <v>0.000343</v>
      </c>
      <c r="G18" s="94">
        <v>3.5329E-07</v>
      </c>
      <c r="H18" s="95">
        <v>1.6459395094070018E-07</v>
      </c>
      <c r="I18" s="96">
        <v>0.5102191251968057</v>
      </c>
      <c r="J18" s="49"/>
    </row>
    <row r="19" spans="1:10" ht="12.75">
      <c r="A19" s="74">
        <v>86.85</v>
      </c>
      <c r="B19" s="92">
        <v>0.674</v>
      </c>
      <c r="C19" s="75">
        <v>4.203</v>
      </c>
      <c r="D19" s="75">
        <v>2.02</v>
      </c>
      <c r="E19" s="93">
        <v>967.1179883945841</v>
      </c>
      <c r="F19" s="94">
        <v>0.000324</v>
      </c>
      <c r="G19" s="94">
        <v>3.3501600000000004E-07</v>
      </c>
      <c r="H19" s="95">
        <v>1.6581394242207946E-07</v>
      </c>
      <c r="I19" s="96">
        <v>0.6212661825396458</v>
      </c>
      <c r="J19" s="49"/>
    </row>
    <row r="20" spans="1:10" ht="12.75">
      <c r="A20" s="74">
        <v>91.85</v>
      </c>
      <c r="B20" s="92">
        <v>0.677</v>
      </c>
      <c r="C20" s="75">
        <v>4.209</v>
      </c>
      <c r="D20" s="75">
        <v>1.91</v>
      </c>
      <c r="E20" s="93">
        <v>963.3911368015414</v>
      </c>
      <c r="F20" s="94">
        <v>0.000306</v>
      </c>
      <c r="G20" s="94">
        <v>3.17628E-07</v>
      </c>
      <c r="H20" s="95">
        <v>1.669579472558803E-07</v>
      </c>
      <c r="I20" s="96">
        <v>0.7518304417299169</v>
      </c>
      <c r="J20" s="49"/>
    </row>
    <row r="21" spans="1:10" ht="12.75">
      <c r="A21" s="74">
        <v>96.85</v>
      </c>
      <c r="B21" s="92">
        <v>0.679</v>
      </c>
      <c r="C21" s="75">
        <v>4.214</v>
      </c>
      <c r="D21" s="75">
        <v>1.8</v>
      </c>
      <c r="E21" s="93">
        <v>960.6147934678196</v>
      </c>
      <c r="F21" s="94">
        <v>0.000289</v>
      </c>
      <c r="G21" s="94">
        <v>3.008489999999999E-07</v>
      </c>
      <c r="H21" s="95">
        <v>1.6773588039867107E-07</v>
      </c>
      <c r="I21" s="96">
        <v>0.9044876886863782</v>
      </c>
      <c r="J21" s="49"/>
    </row>
    <row r="22" spans="1:10" ht="13.5" thickBot="1">
      <c r="A22" s="77">
        <v>100</v>
      </c>
      <c r="B22" s="99">
        <v>0.68</v>
      </c>
      <c r="C22" s="78">
        <v>4.217</v>
      </c>
      <c r="D22" s="78">
        <v>1.76</v>
      </c>
      <c r="E22" s="100">
        <v>957.8544061302682</v>
      </c>
      <c r="F22" s="101">
        <v>0.000279</v>
      </c>
      <c r="G22" s="101">
        <v>2.91276E-07</v>
      </c>
      <c r="H22" s="102">
        <v>1.6834716623191845E-07</v>
      </c>
      <c r="I22" s="103">
        <v>1.013252619713624</v>
      </c>
      <c r="J22" s="49"/>
    </row>
    <row r="23" spans="1:10" ht="13.5" thickBot="1">
      <c r="A23" s="104"/>
      <c r="B23" s="104"/>
      <c r="C23" s="104"/>
      <c r="D23" s="104"/>
      <c r="E23" s="105"/>
      <c r="F23" s="104"/>
      <c r="G23" s="104"/>
      <c r="H23" s="104"/>
      <c r="I23" s="104"/>
      <c r="J23" s="104"/>
    </row>
    <row r="24" spans="1:10" ht="15">
      <c r="A24" s="80" t="s">
        <v>31</v>
      </c>
      <c r="B24" s="81" t="s">
        <v>32</v>
      </c>
      <c r="C24" s="81" t="s">
        <v>33</v>
      </c>
      <c r="D24" s="81" t="s">
        <v>34</v>
      </c>
      <c r="E24" s="82" t="s">
        <v>35</v>
      </c>
      <c r="F24" s="82" t="s">
        <v>2</v>
      </c>
      <c r="G24" s="82" t="s">
        <v>18</v>
      </c>
      <c r="H24" s="106" t="s">
        <v>19</v>
      </c>
      <c r="I24" s="107" t="s">
        <v>44</v>
      </c>
      <c r="J24" s="49"/>
    </row>
    <row r="25" spans="1:10" ht="15">
      <c r="A25" s="108" t="s">
        <v>4</v>
      </c>
      <c r="B25" s="109" t="s">
        <v>6</v>
      </c>
      <c r="C25" s="109" t="s">
        <v>36</v>
      </c>
      <c r="D25" s="109" t="s">
        <v>13</v>
      </c>
      <c r="E25" s="109" t="s">
        <v>37</v>
      </c>
      <c r="F25" s="109" t="s">
        <v>38</v>
      </c>
      <c r="G25" s="109" t="s">
        <v>17</v>
      </c>
      <c r="H25" s="110" t="s">
        <v>17</v>
      </c>
      <c r="I25" s="111" t="s">
        <v>12</v>
      </c>
      <c r="J25" s="49"/>
    </row>
    <row r="26" spans="1:10" ht="12.75">
      <c r="A26" s="53"/>
      <c r="B26" s="32"/>
      <c r="C26" s="32"/>
      <c r="D26" s="32"/>
      <c r="E26" s="32"/>
      <c r="F26" s="32"/>
      <c r="G26" s="32"/>
      <c r="H26" s="32"/>
      <c r="I26" s="60"/>
      <c r="J26" s="49"/>
    </row>
    <row r="27" spans="1:10" ht="13.5" thickBot="1">
      <c r="A27" s="86" t="s">
        <v>45</v>
      </c>
      <c r="B27" s="54"/>
      <c r="C27" s="54"/>
      <c r="D27" s="54"/>
      <c r="E27" s="54"/>
      <c r="F27" s="54"/>
      <c r="G27" s="54"/>
      <c r="H27" s="54"/>
      <c r="I27" s="61"/>
      <c r="J27" s="49"/>
    </row>
    <row r="28" spans="1:10" ht="12.75">
      <c r="A28" s="49"/>
      <c r="B28" s="49"/>
      <c r="C28" s="49"/>
      <c r="D28" s="49"/>
      <c r="E28" s="49"/>
      <c r="F28" s="49"/>
      <c r="G28" s="49"/>
      <c r="H28" s="49"/>
      <c r="I28" s="49"/>
      <c r="J28" s="49"/>
    </row>
    <row r="29" spans="1:10" ht="12.75">
      <c r="A29" s="4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2.75">
      <c r="A30" t="s">
        <v>46</v>
      </c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2.75">
      <c r="A31" s="112" t="s">
        <v>47</v>
      </c>
      <c r="B31" s="49"/>
      <c r="C31" s="49" t="s">
        <v>43</v>
      </c>
      <c r="D31" s="49"/>
      <c r="E31" s="49"/>
      <c r="F31" s="113"/>
      <c r="G31" s="49"/>
      <c r="H31" s="49"/>
      <c r="I31" s="49"/>
      <c r="J31" s="49"/>
    </row>
    <row r="32" spans="1:10" ht="12.75">
      <c r="A32" s="59"/>
      <c r="B32" s="49"/>
      <c r="C32" s="49"/>
      <c r="D32" s="49"/>
      <c r="E32" s="49"/>
      <c r="F32" s="113"/>
      <c r="G32" s="49"/>
      <c r="H32" s="49"/>
      <c r="I32" s="49"/>
      <c r="J32" s="49"/>
    </row>
    <row r="33" spans="1:10" ht="12.75">
      <c r="A33" s="32"/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12.75">
      <c r="A34" s="57"/>
      <c r="B34" s="49"/>
      <c r="C34" s="49"/>
      <c r="D34" s="49"/>
      <c r="E34" s="49"/>
      <c r="F34" s="49"/>
      <c r="G34" s="49"/>
      <c r="H34" s="49"/>
      <c r="I34" s="49"/>
      <c r="J34" s="4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Y221"/>
  <sheetViews>
    <sheetView zoomScalePageLayoutView="0" workbookViewId="0" topLeftCell="A1">
      <selection activeCell="A1" sqref="A1:IV65536"/>
    </sheetView>
  </sheetViews>
  <sheetFormatPr defaultColWidth="11.421875" defaultRowHeight="12.75"/>
  <cols>
    <col min="1" max="1" width="3.57421875" style="0" customWidth="1"/>
    <col min="2" max="2" width="8.00390625" style="0" customWidth="1"/>
    <col min="3" max="17" width="6.57421875" style="0" customWidth="1"/>
    <col min="18" max="18" width="6.8515625" style="0" customWidth="1"/>
    <col min="19" max="24" width="9.8515625" style="0" customWidth="1"/>
    <col min="25" max="26" width="6.8515625" style="0" customWidth="1"/>
  </cols>
  <sheetData>
    <row r="1" spans="1:21" ht="12.75">
      <c r="A1" s="114">
        <v>1</v>
      </c>
      <c r="B1" s="114">
        <v>2</v>
      </c>
      <c r="C1" s="114">
        <v>3</v>
      </c>
      <c r="D1" s="114">
        <v>4</v>
      </c>
      <c r="E1" s="114">
        <v>5</v>
      </c>
      <c r="F1" s="114">
        <v>6</v>
      </c>
      <c r="G1" s="114">
        <v>7</v>
      </c>
      <c r="H1" s="114">
        <v>8</v>
      </c>
      <c r="I1" s="114">
        <v>9</v>
      </c>
      <c r="J1" s="114">
        <v>10</v>
      </c>
      <c r="K1" s="114">
        <v>11</v>
      </c>
      <c r="L1" s="114">
        <v>12</v>
      </c>
      <c r="M1" s="114">
        <v>13</v>
      </c>
      <c r="N1" s="114">
        <v>14</v>
      </c>
      <c r="O1" s="114">
        <v>15</v>
      </c>
      <c r="P1" s="114">
        <v>16</v>
      </c>
      <c r="Q1" s="114">
        <v>17</v>
      </c>
      <c r="R1" s="114" t="s">
        <v>0</v>
      </c>
      <c r="S1" s="114" t="s">
        <v>0</v>
      </c>
      <c r="T1" s="114" t="s">
        <v>0</v>
      </c>
      <c r="U1" s="115"/>
    </row>
    <row r="2" spans="1:21" ht="12.75">
      <c r="A2" s="114">
        <v>2</v>
      </c>
      <c r="B2" s="115"/>
      <c r="C2" s="115"/>
      <c r="D2" s="115"/>
      <c r="E2" s="115"/>
      <c r="F2" s="115"/>
      <c r="G2" s="115"/>
      <c r="H2" s="116"/>
      <c r="I2" s="116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20.25">
      <c r="A3" s="114">
        <v>3</v>
      </c>
      <c r="B3" s="117" t="s">
        <v>48</v>
      </c>
      <c r="C3" s="115"/>
      <c r="D3" s="115"/>
      <c r="E3" s="115"/>
      <c r="F3" s="115"/>
      <c r="G3" s="115"/>
      <c r="H3" s="116"/>
      <c r="I3" s="118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</row>
    <row r="4" spans="1:24" ht="13.5" thickBot="1">
      <c r="A4" s="114">
        <v>4</v>
      </c>
      <c r="B4" s="36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5"/>
      <c r="W4" s="5"/>
      <c r="X4" s="5"/>
    </row>
    <row r="5" spans="1:24" ht="13.5" thickTop="1">
      <c r="A5" s="114">
        <v>5</v>
      </c>
      <c r="B5" s="119"/>
      <c r="C5" s="120"/>
      <c r="D5" s="120"/>
      <c r="E5" s="121"/>
      <c r="F5" s="122"/>
      <c r="G5" s="121"/>
      <c r="H5" s="122" t="s">
        <v>49</v>
      </c>
      <c r="I5" s="121"/>
      <c r="J5" s="121"/>
      <c r="K5" s="121"/>
      <c r="L5" s="121"/>
      <c r="M5" s="121"/>
      <c r="N5" s="121"/>
      <c r="O5" s="121"/>
      <c r="P5" s="121"/>
      <c r="Q5" s="123"/>
      <c r="S5" s="124" t="s">
        <v>50</v>
      </c>
      <c r="T5" s="125"/>
      <c r="U5" s="29"/>
      <c r="V5" s="125" t="s">
        <v>51</v>
      </c>
      <c r="W5" s="126">
        <v>24</v>
      </c>
      <c r="X5" s="127" t="s">
        <v>1</v>
      </c>
    </row>
    <row r="6" spans="1:24" ht="14.25" thickBot="1">
      <c r="A6" s="114">
        <v>6</v>
      </c>
      <c r="B6" s="128" t="s">
        <v>52</v>
      </c>
      <c r="C6" s="129" t="s">
        <v>53</v>
      </c>
      <c r="D6" s="130">
        <v>5</v>
      </c>
      <c r="E6" s="130">
        <v>10</v>
      </c>
      <c r="F6" s="131">
        <v>20</v>
      </c>
      <c r="G6" s="131">
        <v>30</v>
      </c>
      <c r="H6" s="131">
        <v>40</v>
      </c>
      <c r="I6" s="131">
        <v>60</v>
      </c>
      <c r="J6" s="131">
        <v>80</v>
      </c>
      <c r="K6" s="131">
        <v>100</v>
      </c>
      <c r="L6" s="131">
        <v>120</v>
      </c>
      <c r="M6" s="131">
        <v>140</v>
      </c>
      <c r="N6" s="131">
        <v>160</v>
      </c>
      <c r="O6" s="131" t="s">
        <v>54</v>
      </c>
      <c r="P6" s="131" t="s">
        <v>55</v>
      </c>
      <c r="Q6" s="132" t="s">
        <v>56</v>
      </c>
      <c r="S6" s="133" t="s">
        <v>57</v>
      </c>
      <c r="T6" s="134"/>
      <c r="U6" s="8"/>
      <c r="V6" s="63" t="s">
        <v>58</v>
      </c>
      <c r="W6" s="135" t="s">
        <v>55</v>
      </c>
      <c r="X6" s="136"/>
    </row>
    <row r="7" spans="1:24" ht="15.75" thickTop="1">
      <c r="A7" s="114">
        <v>7</v>
      </c>
      <c r="B7" s="137">
        <v>0.5</v>
      </c>
      <c r="C7" s="138">
        <v>21.3</v>
      </c>
      <c r="D7" s="139">
        <v>1.65</v>
      </c>
      <c r="E7" s="140">
        <v>2.11</v>
      </c>
      <c r="F7" s="121" t="s">
        <v>13</v>
      </c>
      <c r="G7" s="141">
        <v>2.41</v>
      </c>
      <c r="H7" s="141">
        <v>2.77</v>
      </c>
      <c r="I7" s="121" t="s">
        <v>13</v>
      </c>
      <c r="J7" s="141">
        <v>3.73</v>
      </c>
      <c r="K7" s="121" t="s">
        <v>13</v>
      </c>
      <c r="L7" s="142">
        <v>0</v>
      </c>
      <c r="M7" s="121" t="s">
        <v>13</v>
      </c>
      <c r="N7" s="141">
        <v>4.78</v>
      </c>
      <c r="O7" s="141">
        <v>2.77</v>
      </c>
      <c r="P7" s="141">
        <v>3.73</v>
      </c>
      <c r="Q7" s="143">
        <v>7.47</v>
      </c>
      <c r="S7" s="37" t="s">
        <v>59</v>
      </c>
      <c r="T7" s="34" t="s">
        <v>60</v>
      </c>
      <c r="U7" s="5"/>
      <c r="V7" s="5"/>
      <c r="W7" s="144" t="e">
        <v>#NAME?</v>
      </c>
      <c r="X7" s="145" t="s">
        <v>1</v>
      </c>
    </row>
    <row r="8" spans="1:24" ht="15">
      <c r="A8" s="114">
        <v>8</v>
      </c>
      <c r="B8" s="146">
        <v>0.75</v>
      </c>
      <c r="C8" s="147">
        <v>26.7</v>
      </c>
      <c r="D8" s="148">
        <v>1.65</v>
      </c>
      <c r="E8" s="149">
        <v>2.11</v>
      </c>
      <c r="F8" s="150" t="s">
        <v>13</v>
      </c>
      <c r="G8" s="151">
        <v>2.41</v>
      </c>
      <c r="H8" s="151">
        <v>2.87</v>
      </c>
      <c r="I8" s="150" t="s">
        <v>13</v>
      </c>
      <c r="J8" s="151">
        <v>3.91</v>
      </c>
      <c r="K8" s="150" t="s">
        <v>13</v>
      </c>
      <c r="L8" s="150">
        <v>0</v>
      </c>
      <c r="M8" s="150" t="s">
        <v>13</v>
      </c>
      <c r="N8" s="151">
        <v>5.56</v>
      </c>
      <c r="O8" s="151">
        <v>2.87</v>
      </c>
      <c r="P8" s="151">
        <v>3.91</v>
      </c>
      <c r="Q8" s="152">
        <v>7.82</v>
      </c>
      <c r="S8" s="37" t="s">
        <v>61</v>
      </c>
      <c r="T8" s="34" t="s">
        <v>62</v>
      </c>
      <c r="U8" s="5"/>
      <c r="V8" s="5"/>
      <c r="W8" s="144" t="e">
        <v>#NAME?</v>
      </c>
      <c r="X8" s="145" t="s">
        <v>1</v>
      </c>
    </row>
    <row r="9" spans="1:24" ht="13.5" thickBot="1">
      <c r="A9" s="114">
        <v>9</v>
      </c>
      <c r="B9" s="153">
        <v>1</v>
      </c>
      <c r="C9" s="147">
        <v>33.4</v>
      </c>
      <c r="D9" s="148">
        <v>1.65</v>
      </c>
      <c r="E9" s="149">
        <v>2.77</v>
      </c>
      <c r="F9" s="150" t="s">
        <v>13</v>
      </c>
      <c r="G9" s="151">
        <v>2.9</v>
      </c>
      <c r="H9" s="151">
        <v>3.38</v>
      </c>
      <c r="I9" s="150" t="s">
        <v>13</v>
      </c>
      <c r="J9" s="151">
        <v>4.55</v>
      </c>
      <c r="K9" s="150" t="s">
        <v>13</v>
      </c>
      <c r="L9" s="150">
        <v>0</v>
      </c>
      <c r="M9" s="150" t="s">
        <v>13</v>
      </c>
      <c r="N9" s="151">
        <v>6.35</v>
      </c>
      <c r="O9" s="151">
        <v>3.38</v>
      </c>
      <c r="P9" s="151">
        <v>4.55</v>
      </c>
      <c r="Q9" s="152">
        <v>9.09</v>
      </c>
      <c r="S9" s="154" t="s">
        <v>5</v>
      </c>
      <c r="T9" s="44" t="s">
        <v>63</v>
      </c>
      <c r="U9" s="42"/>
      <c r="V9" s="42"/>
      <c r="W9" s="155" t="e">
        <v>#NAME?</v>
      </c>
      <c r="X9" s="156" t="s">
        <v>1</v>
      </c>
    </row>
    <row r="10" spans="1:19" ht="14.25" thickBot="1" thickTop="1">
      <c r="A10" s="114">
        <v>10</v>
      </c>
      <c r="B10" s="146">
        <v>1.5</v>
      </c>
      <c r="C10" s="147">
        <v>48.3</v>
      </c>
      <c r="D10" s="148">
        <v>1.65</v>
      </c>
      <c r="E10" s="149">
        <v>2.77</v>
      </c>
      <c r="F10" s="150" t="s">
        <v>13</v>
      </c>
      <c r="G10" s="151">
        <v>3.18</v>
      </c>
      <c r="H10" s="151">
        <v>3.68</v>
      </c>
      <c r="I10" s="150" t="s">
        <v>13</v>
      </c>
      <c r="J10" s="151">
        <v>5.08</v>
      </c>
      <c r="K10" s="150" t="s">
        <v>13</v>
      </c>
      <c r="L10" s="150">
        <v>0</v>
      </c>
      <c r="M10" s="150" t="s">
        <v>13</v>
      </c>
      <c r="N10" s="151">
        <v>7.14</v>
      </c>
      <c r="O10" s="151">
        <v>3.68</v>
      </c>
      <c r="P10" s="151">
        <v>5.08</v>
      </c>
      <c r="Q10" s="152">
        <v>10.15</v>
      </c>
      <c r="S10" s="112"/>
    </row>
    <row r="11" spans="1:24" ht="13.5" thickTop="1">
      <c r="A11" s="114">
        <v>11</v>
      </c>
      <c r="B11" s="153">
        <v>2</v>
      </c>
      <c r="C11" s="147">
        <v>60.3</v>
      </c>
      <c r="D11" s="148">
        <v>1.65</v>
      </c>
      <c r="E11" s="149">
        <v>2.77</v>
      </c>
      <c r="F11" s="150" t="s">
        <v>13</v>
      </c>
      <c r="G11" s="151">
        <v>3.18</v>
      </c>
      <c r="H11" s="151">
        <v>3.91</v>
      </c>
      <c r="I11" s="150" t="s">
        <v>13</v>
      </c>
      <c r="J11" s="151">
        <v>5.54</v>
      </c>
      <c r="K11" s="150" t="s">
        <v>13</v>
      </c>
      <c r="L11" s="150">
        <v>0</v>
      </c>
      <c r="M11" s="150" t="s">
        <v>13</v>
      </c>
      <c r="N11" s="151">
        <v>8.74</v>
      </c>
      <c r="O11" s="151">
        <v>3.91</v>
      </c>
      <c r="P11" s="151">
        <v>5.54</v>
      </c>
      <c r="Q11" s="152">
        <v>11.07</v>
      </c>
      <c r="S11" s="124" t="s">
        <v>50</v>
      </c>
      <c r="T11" s="125"/>
      <c r="U11" s="29"/>
      <c r="V11" s="125" t="s">
        <v>51</v>
      </c>
      <c r="W11" s="126">
        <v>16</v>
      </c>
      <c r="X11" s="127" t="s">
        <v>1</v>
      </c>
    </row>
    <row r="12" spans="1:24" ht="12.75">
      <c r="A12" s="114">
        <v>12</v>
      </c>
      <c r="B12" s="153">
        <v>3</v>
      </c>
      <c r="C12" s="147">
        <v>88.9</v>
      </c>
      <c r="D12" s="148">
        <v>2.11</v>
      </c>
      <c r="E12" s="149">
        <v>3.05</v>
      </c>
      <c r="F12" s="150" t="s">
        <v>13</v>
      </c>
      <c r="G12" s="151">
        <v>4.78</v>
      </c>
      <c r="H12" s="151">
        <v>5.49</v>
      </c>
      <c r="I12" s="150" t="s">
        <v>13</v>
      </c>
      <c r="J12" s="151">
        <v>7.62</v>
      </c>
      <c r="K12" s="150" t="s">
        <v>13</v>
      </c>
      <c r="L12" s="150">
        <v>0</v>
      </c>
      <c r="M12" s="150" t="s">
        <v>13</v>
      </c>
      <c r="N12" s="151">
        <v>11.13</v>
      </c>
      <c r="O12" s="151">
        <v>5.49</v>
      </c>
      <c r="P12" s="151">
        <v>7.62</v>
      </c>
      <c r="Q12" s="152">
        <v>15.24</v>
      </c>
      <c r="S12" s="133" t="s">
        <v>64</v>
      </c>
      <c r="T12" s="134"/>
      <c r="U12" s="8"/>
      <c r="V12" s="63" t="s">
        <v>58</v>
      </c>
      <c r="W12" s="135">
        <v>81</v>
      </c>
      <c r="X12" s="136"/>
    </row>
    <row r="13" spans="1:24" ht="15">
      <c r="A13" s="114">
        <v>13</v>
      </c>
      <c r="B13" s="153">
        <v>4</v>
      </c>
      <c r="C13" s="147">
        <v>114.3</v>
      </c>
      <c r="D13" s="148">
        <v>2.11</v>
      </c>
      <c r="E13" s="149">
        <v>3.05</v>
      </c>
      <c r="F13" s="150" t="s">
        <v>13</v>
      </c>
      <c r="G13" s="151">
        <v>4.78</v>
      </c>
      <c r="H13" s="151">
        <v>6.02</v>
      </c>
      <c r="I13" s="150" t="s">
        <v>13</v>
      </c>
      <c r="J13" s="151">
        <v>8.56</v>
      </c>
      <c r="K13" s="150" t="s">
        <v>13</v>
      </c>
      <c r="L13" s="151">
        <v>11.13</v>
      </c>
      <c r="M13" s="150" t="s">
        <v>13</v>
      </c>
      <c r="N13" s="151">
        <v>13.49</v>
      </c>
      <c r="O13" s="151">
        <v>6.02</v>
      </c>
      <c r="P13" s="151">
        <v>8.56</v>
      </c>
      <c r="Q13" s="152">
        <v>17.12</v>
      </c>
      <c r="S13" s="37" t="s">
        <v>59</v>
      </c>
      <c r="T13" s="34" t="s">
        <v>60</v>
      </c>
      <c r="U13" s="5"/>
      <c r="V13" s="5"/>
      <c r="W13" s="144" t="e">
        <v>#NAME?</v>
      </c>
      <c r="X13" s="145" t="s">
        <v>1</v>
      </c>
    </row>
    <row r="14" spans="1:24" ht="15">
      <c r="A14" s="114">
        <v>14</v>
      </c>
      <c r="B14" s="153">
        <v>5</v>
      </c>
      <c r="C14" s="147">
        <v>141.3</v>
      </c>
      <c r="D14" s="148">
        <v>2.77</v>
      </c>
      <c r="E14" s="149">
        <v>3.4</v>
      </c>
      <c r="F14" s="157" t="s">
        <v>13</v>
      </c>
      <c r="G14" s="157" t="s">
        <v>13</v>
      </c>
      <c r="H14" s="151">
        <v>6.55</v>
      </c>
      <c r="I14" s="157" t="s">
        <v>13</v>
      </c>
      <c r="J14" s="151">
        <v>9.53</v>
      </c>
      <c r="K14" s="157" t="s">
        <v>13</v>
      </c>
      <c r="L14" s="151">
        <v>12.7</v>
      </c>
      <c r="M14" s="157" t="s">
        <v>13</v>
      </c>
      <c r="N14" s="151">
        <v>15.88</v>
      </c>
      <c r="O14" s="151">
        <v>6.55</v>
      </c>
      <c r="P14" s="151">
        <v>9.53</v>
      </c>
      <c r="Q14" s="152">
        <v>19.05</v>
      </c>
      <c r="S14" s="37" t="s">
        <v>61</v>
      </c>
      <c r="T14" s="34" t="s">
        <v>62</v>
      </c>
      <c r="U14" s="5"/>
      <c r="V14" s="5"/>
      <c r="W14" s="144" t="e">
        <v>#NAME?</v>
      </c>
      <c r="X14" s="145" t="s">
        <v>1</v>
      </c>
    </row>
    <row r="15" spans="1:24" ht="13.5" thickBot="1">
      <c r="A15" s="114">
        <v>15</v>
      </c>
      <c r="B15" s="153">
        <v>6</v>
      </c>
      <c r="C15" s="147">
        <v>168.3</v>
      </c>
      <c r="D15" s="148">
        <v>2.77</v>
      </c>
      <c r="E15" s="149">
        <v>3.4</v>
      </c>
      <c r="F15" s="150" t="s">
        <v>13</v>
      </c>
      <c r="G15" s="150" t="s">
        <v>13</v>
      </c>
      <c r="H15" s="151">
        <v>7.11</v>
      </c>
      <c r="I15" s="150" t="s">
        <v>13</v>
      </c>
      <c r="J15" s="151">
        <v>10.97</v>
      </c>
      <c r="K15" s="150" t="s">
        <v>13</v>
      </c>
      <c r="L15" s="151">
        <v>14.27</v>
      </c>
      <c r="M15" s="150" t="s">
        <v>13</v>
      </c>
      <c r="N15" s="151">
        <v>18.26</v>
      </c>
      <c r="O15" s="151">
        <v>7.11</v>
      </c>
      <c r="P15" s="151">
        <v>10.97</v>
      </c>
      <c r="Q15" s="152">
        <v>21.95</v>
      </c>
      <c r="S15" s="154" t="s">
        <v>5</v>
      </c>
      <c r="T15" s="44" t="s">
        <v>63</v>
      </c>
      <c r="U15" s="42"/>
      <c r="V15" s="42"/>
      <c r="W15" s="155" t="e">
        <v>#NAME?</v>
      </c>
      <c r="X15" s="156" t="s">
        <v>1</v>
      </c>
    </row>
    <row r="16" spans="1:19" ht="13.5" thickTop="1">
      <c r="A16" s="114">
        <v>16</v>
      </c>
      <c r="B16" s="153">
        <v>8</v>
      </c>
      <c r="C16" s="147">
        <v>219.1</v>
      </c>
      <c r="D16" s="148">
        <v>2.77</v>
      </c>
      <c r="E16" s="149">
        <v>3.76</v>
      </c>
      <c r="F16" s="151">
        <v>6.35</v>
      </c>
      <c r="G16" s="151">
        <v>7.04</v>
      </c>
      <c r="H16" s="151">
        <v>8.18</v>
      </c>
      <c r="I16" s="151">
        <v>10.31</v>
      </c>
      <c r="J16" s="151">
        <v>12.7</v>
      </c>
      <c r="K16" s="151">
        <v>15.09</v>
      </c>
      <c r="L16" s="151">
        <v>18.26</v>
      </c>
      <c r="M16" s="151">
        <v>20.62</v>
      </c>
      <c r="N16" s="151">
        <v>23.01</v>
      </c>
      <c r="O16" s="151">
        <v>8.18</v>
      </c>
      <c r="P16" s="151">
        <v>12.7</v>
      </c>
      <c r="Q16" s="152">
        <v>22.23</v>
      </c>
      <c r="S16" t="s">
        <v>65</v>
      </c>
    </row>
    <row r="17" spans="1:17" ht="12.75">
      <c r="A17" s="114">
        <v>17</v>
      </c>
      <c r="B17" s="153">
        <v>10</v>
      </c>
      <c r="C17" s="147">
        <v>273</v>
      </c>
      <c r="D17" s="148">
        <v>3.4</v>
      </c>
      <c r="E17" s="149">
        <v>4.19</v>
      </c>
      <c r="F17" s="151">
        <v>6.35</v>
      </c>
      <c r="G17" s="151">
        <v>7.8</v>
      </c>
      <c r="H17" s="151">
        <v>9.27</v>
      </c>
      <c r="I17" s="151">
        <v>12.7</v>
      </c>
      <c r="J17" s="151">
        <v>15.09</v>
      </c>
      <c r="K17" s="151">
        <v>18.26</v>
      </c>
      <c r="L17" s="151">
        <v>21.44</v>
      </c>
      <c r="M17" s="151">
        <v>25.4</v>
      </c>
      <c r="N17" s="151">
        <v>28.58</v>
      </c>
      <c r="O17" s="151">
        <v>9.27</v>
      </c>
      <c r="P17" s="151">
        <v>12.7</v>
      </c>
      <c r="Q17" s="152">
        <v>25.4</v>
      </c>
    </row>
    <row r="18" spans="1:19" ht="12.75">
      <c r="A18" s="114">
        <v>18</v>
      </c>
      <c r="B18" s="153">
        <v>12</v>
      </c>
      <c r="C18" s="147">
        <v>323.8</v>
      </c>
      <c r="D18" s="148">
        <v>3.96</v>
      </c>
      <c r="E18" s="149">
        <v>4.57</v>
      </c>
      <c r="F18" s="151">
        <v>6.35</v>
      </c>
      <c r="G18" s="151">
        <v>8.38</v>
      </c>
      <c r="H18" s="151">
        <v>10.31</v>
      </c>
      <c r="I18" s="151">
        <v>14.27</v>
      </c>
      <c r="J18" s="151">
        <v>17.48</v>
      </c>
      <c r="K18" s="151">
        <v>21.44</v>
      </c>
      <c r="L18" s="151">
        <v>25.4</v>
      </c>
      <c r="M18" s="151">
        <v>28.58</v>
      </c>
      <c r="N18" s="151">
        <v>33.32</v>
      </c>
      <c r="O18" s="151">
        <v>9.53</v>
      </c>
      <c r="P18" s="151">
        <v>12.7</v>
      </c>
      <c r="Q18" s="152">
        <v>25.4</v>
      </c>
      <c r="S18" s="112"/>
    </row>
    <row r="19" spans="1:17" ht="12.75">
      <c r="A19" s="114">
        <v>19</v>
      </c>
      <c r="B19" s="153">
        <v>14</v>
      </c>
      <c r="C19" s="147">
        <v>355.6</v>
      </c>
      <c r="D19" s="148">
        <v>3.96</v>
      </c>
      <c r="E19" s="149">
        <v>6.35</v>
      </c>
      <c r="F19" s="151">
        <v>7.92</v>
      </c>
      <c r="G19" s="151">
        <v>9.53</v>
      </c>
      <c r="H19" s="151">
        <v>11.13</v>
      </c>
      <c r="I19" s="151">
        <v>15.09</v>
      </c>
      <c r="J19" s="151">
        <v>19.05</v>
      </c>
      <c r="K19" s="151">
        <v>23.83</v>
      </c>
      <c r="L19" s="151">
        <v>27.79</v>
      </c>
      <c r="M19" s="151">
        <v>31.75</v>
      </c>
      <c r="N19" s="151">
        <v>35.71</v>
      </c>
      <c r="O19" s="151">
        <v>9.53</v>
      </c>
      <c r="P19" s="151">
        <v>12.7</v>
      </c>
      <c r="Q19" s="158" t="s">
        <v>13</v>
      </c>
    </row>
    <row r="20" spans="1:17" ht="12.75">
      <c r="A20" s="114">
        <v>20</v>
      </c>
      <c r="B20" s="153">
        <v>16</v>
      </c>
      <c r="C20" s="147">
        <v>406.4</v>
      </c>
      <c r="D20" s="148">
        <v>4.19</v>
      </c>
      <c r="E20" s="149">
        <v>6.35</v>
      </c>
      <c r="F20" s="151">
        <v>7.92</v>
      </c>
      <c r="G20" s="151">
        <v>9.53</v>
      </c>
      <c r="H20" s="151">
        <v>12.7</v>
      </c>
      <c r="I20" s="151">
        <v>16.66</v>
      </c>
      <c r="J20" s="151">
        <v>21.44</v>
      </c>
      <c r="K20" s="151">
        <v>26.19</v>
      </c>
      <c r="L20" s="151">
        <v>30.96</v>
      </c>
      <c r="M20" s="151">
        <v>36.53</v>
      </c>
      <c r="N20" s="151">
        <v>40.49</v>
      </c>
      <c r="O20" s="151">
        <v>9.53</v>
      </c>
      <c r="P20" s="151">
        <v>12.7</v>
      </c>
      <c r="Q20" s="158" t="s">
        <v>13</v>
      </c>
    </row>
    <row r="21" spans="1:17" ht="12.75">
      <c r="A21" s="114">
        <v>21</v>
      </c>
      <c r="B21" s="153">
        <v>18</v>
      </c>
      <c r="C21" s="147">
        <v>457</v>
      </c>
      <c r="D21" s="148">
        <v>4.19</v>
      </c>
      <c r="E21" s="149">
        <v>6.35</v>
      </c>
      <c r="F21" s="151">
        <v>7.92</v>
      </c>
      <c r="G21" s="151">
        <v>11.13</v>
      </c>
      <c r="H21" s="151">
        <v>14.27</v>
      </c>
      <c r="I21" s="151">
        <v>19.05</v>
      </c>
      <c r="J21" s="151">
        <v>23.83</v>
      </c>
      <c r="K21" s="151">
        <v>29.36</v>
      </c>
      <c r="L21" s="151">
        <v>34.93</v>
      </c>
      <c r="M21" s="151">
        <v>39.67</v>
      </c>
      <c r="N21" s="151">
        <v>45.24</v>
      </c>
      <c r="O21" s="151">
        <v>9.53</v>
      </c>
      <c r="P21" s="151">
        <v>12.7</v>
      </c>
      <c r="Q21" s="158" t="s">
        <v>13</v>
      </c>
    </row>
    <row r="22" spans="1:17" ht="12.75">
      <c r="A22" s="114">
        <v>22</v>
      </c>
      <c r="B22" s="153">
        <v>20</v>
      </c>
      <c r="C22" s="147">
        <v>508</v>
      </c>
      <c r="D22" s="148">
        <v>4.78</v>
      </c>
      <c r="E22" s="149">
        <v>6.35</v>
      </c>
      <c r="F22" s="151">
        <v>9.53</v>
      </c>
      <c r="G22" s="151">
        <v>12.7</v>
      </c>
      <c r="H22" s="151">
        <v>15.09</v>
      </c>
      <c r="I22" s="151">
        <v>20.62</v>
      </c>
      <c r="J22" s="151">
        <v>26.19</v>
      </c>
      <c r="K22" s="151">
        <v>32.54</v>
      </c>
      <c r="L22" s="151">
        <v>38.1</v>
      </c>
      <c r="M22" s="151">
        <v>44.45</v>
      </c>
      <c r="N22" s="151">
        <v>50.01</v>
      </c>
      <c r="O22" s="151">
        <v>9.53</v>
      </c>
      <c r="P22" s="151">
        <v>12.7</v>
      </c>
      <c r="Q22" s="158" t="s">
        <v>13</v>
      </c>
    </row>
    <row r="23" spans="1:17" ht="12.75">
      <c r="A23" s="114">
        <v>23</v>
      </c>
      <c r="B23" s="153">
        <v>22</v>
      </c>
      <c r="C23" s="147">
        <v>559</v>
      </c>
      <c r="D23" s="159">
        <v>4.78</v>
      </c>
      <c r="E23" s="149">
        <v>6.35</v>
      </c>
      <c r="F23" s="151">
        <v>9.53</v>
      </c>
      <c r="G23" s="151">
        <v>12.7</v>
      </c>
      <c r="H23" s="150" t="s">
        <v>13</v>
      </c>
      <c r="I23" s="151">
        <v>22.23</v>
      </c>
      <c r="J23" s="151">
        <v>28.58</v>
      </c>
      <c r="K23" s="151">
        <v>34.93</v>
      </c>
      <c r="L23" s="151">
        <v>41.28</v>
      </c>
      <c r="M23" s="151">
        <v>47.63</v>
      </c>
      <c r="N23" s="151">
        <v>53.98</v>
      </c>
      <c r="O23" s="151">
        <v>9.53</v>
      </c>
      <c r="P23" s="151">
        <v>12.7</v>
      </c>
      <c r="Q23" s="158" t="s">
        <v>13</v>
      </c>
    </row>
    <row r="24" spans="1:17" ht="12.75">
      <c r="A24" s="114">
        <v>24</v>
      </c>
      <c r="B24" s="153">
        <v>24</v>
      </c>
      <c r="C24" s="147">
        <v>610</v>
      </c>
      <c r="D24" s="148">
        <v>5.54</v>
      </c>
      <c r="E24" s="149">
        <v>6.35</v>
      </c>
      <c r="F24" s="151">
        <v>9.53</v>
      </c>
      <c r="G24" s="151">
        <v>14.27</v>
      </c>
      <c r="H24" s="151">
        <v>17.48</v>
      </c>
      <c r="I24" s="151">
        <v>24.61</v>
      </c>
      <c r="J24" s="151">
        <v>30.96</v>
      </c>
      <c r="K24" s="151">
        <v>38.89</v>
      </c>
      <c r="L24" s="151">
        <v>46.02</v>
      </c>
      <c r="M24" s="151">
        <v>52.37</v>
      </c>
      <c r="N24" s="151">
        <v>59.54</v>
      </c>
      <c r="O24" s="151">
        <v>9.53</v>
      </c>
      <c r="P24" s="151">
        <v>12.7</v>
      </c>
      <c r="Q24" s="158" t="s">
        <v>13</v>
      </c>
    </row>
    <row r="25" spans="1:17" ht="12.75">
      <c r="A25" s="114">
        <v>25</v>
      </c>
      <c r="B25" s="153">
        <v>26</v>
      </c>
      <c r="C25" s="147">
        <v>660</v>
      </c>
      <c r="D25" s="160" t="s">
        <v>13</v>
      </c>
      <c r="E25" s="149">
        <v>7.92</v>
      </c>
      <c r="F25" s="151">
        <v>12.7</v>
      </c>
      <c r="G25" s="161">
        <v>15.88</v>
      </c>
      <c r="H25" s="150" t="s">
        <v>13</v>
      </c>
      <c r="I25" s="150" t="s">
        <v>13</v>
      </c>
      <c r="J25" s="150" t="s">
        <v>13</v>
      </c>
      <c r="K25" s="150" t="s">
        <v>13</v>
      </c>
      <c r="L25" s="150" t="s">
        <v>13</v>
      </c>
      <c r="M25" s="150" t="s">
        <v>13</v>
      </c>
      <c r="N25" s="150" t="s">
        <v>13</v>
      </c>
      <c r="O25" s="151">
        <v>9.53</v>
      </c>
      <c r="P25" s="151">
        <v>12.7</v>
      </c>
      <c r="Q25" s="158" t="s">
        <v>13</v>
      </c>
    </row>
    <row r="26" spans="1:25" s="49" customFormat="1" ht="12.75">
      <c r="A26" s="114">
        <v>26</v>
      </c>
      <c r="B26" s="153">
        <v>28</v>
      </c>
      <c r="C26" s="147">
        <v>711</v>
      </c>
      <c r="D26" s="160" t="s">
        <v>13</v>
      </c>
      <c r="E26" s="149">
        <v>7.92</v>
      </c>
      <c r="F26" s="151">
        <v>12.7</v>
      </c>
      <c r="G26" s="150" t="s">
        <v>13</v>
      </c>
      <c r="H26" s="150" t="s">
        <v>13</v>
      </c>
      <c r="I26" s="150" t="s">
        <v>13</v>
      </c>
      <c r="J26" s="150" t="s">
        <v>13</v>
      </c>
      <c r="K26" s="150" t="s">
        <v>13</v>
      </c>
      <c r="L26" s="150" t="s">
        <v>13</v>
      </c>
      <c r="M26" s="150" t="s">
        <v>13</v>
      </c>
      <c r="N26" s="150" t="s">
        <v>13</v>
      </c>
      <c r="O26" s="151">
        <v>9.53</v>
      </c>
      <c r="P26" s="151">
        <v>12.7</v>
      </c>
      <c r="Q26" s="158" t="s">
        <v>13</v>
      </c>
      <c r="S26"/>
      <c r="T26"/>
      <c r="U26"/>
      <c r="V26"/>
      <c r="W26"/>
      <c r="X26"/>
      <c r="Y26"/>
    </row>
    <row r="27" spans="1:25" s="49" customFormat="1" ht="12.75">
      <c r="A27" s="114">
        <v>27</v>
      </c>
      <c r="B27" s="153">
        <v>30</v>
      </c>
      <c r="C27" s="147">
        <v>762</v>
      </c>
      <c r="D27" s="148">
        <v>6.35</v>
      </c>
      <c r="E27" s="149">
        <v>7.92</v>
      </c>
      <c r="F27" s="151">
        <v>12.7</v>
      </c>
      <c r="G27" s="151">
        <v>15.88</v>
      </c>
      <c r="H27" s="150" t="s">
        <v>13</v>
      </c>
      <c r="I27" s="150" t="s">
        <v>13</v>
      </c>
      <c r="J27" s="150" t="s">
        <v>13</v>
      </c>
      <c r="K27" s="150" t="s">
        <v>13</v>
      </c>
      <c r="L27" s="150" t="s">
        <v>13</v>
      </c>
      <c r="M27" s="150" t="s">
        <v>13</v>
      </c>
      <c r="N27" s="150" t="s">
        <v>13</v>
      </c>
      <c r="O27" s="151">
        <v>9.53</v>
      </c>
      <c r="P27" s="151">
        <v>12.7</v>
      </c>
      <c r="Q27" s="158" t="s">
        <v>13</v>
      </c>
      <c r="S27"/>
      <c r="T27"/>
      <c r="U27"/>
      <c r="V27"/>
      <c r="W27"/>
      <c r="X27"/>
      <c r="Y27"/>
    </row>
    <row r="28" spans="1:25" s="49" customFormat="1" ht="12.75">
      <c r="A28" s="114">
        <v>28</v>
      </c>
      <c r="B28" s="153">
        <v>32</v>
      </c>
      <c r="C28" s="147">
        <v>813</v>
      </c>
      <c r="D28" s="160" t="s">
        <v>13</v>
      </c>
      <c r="E28" s="149">
        <v>7.92</v>
      </c>
      <c r="F28" s="151">
        <v>12.7</v>
      </c>
      <c r="G28" s="151">
        <v>15.88</v>
      </c>
      <c r="H28" s="151">
        <v>17.48</v>
      </c>
      <c r="I28" s="150" t="s">
        <v>13</v>
      </c>
      <c r="J28" s="150" t="s">
        <v>13</v>
      </c>
      <c r="K28" s="150" t="s">
        <v>13</v>
      </c>
      <c r="L28" s="150" t="s">
        <v>13</v>
      </c>
      <c r="M28" s="150" t="s">
        <v>13</v>
      </c>
      <c r="N28" s="150" t="s">
        <v>13</v>
      </c>
      <c r="O28" s="151">
        <v>9.53</v>
      </c>
      <c r="P28" s="151">
        <v>12.7</v>
      </c>
      <c r="Q28" s="158" t="s">
        <v>13</v>
      </c>
      <c r="S28"/>
      <c r="T28"/>
      <c r="U28"/>
      <c r="V28"/>
      <c r="W28"/>
      <c r="X28"/>
      <c r="Y28"/>
    </row>
    <row r="29" spans="1:25" s="49" customFormat="1" ht="12.75">
      <c r="A29" s="114">
        <v>29</v>
      </c>
      <c r="B29" s="153">
        <v>34</v>
      </c>
      <c r="C29" s="147">
        <v>864</v>
      </c>
      <c r="D29" s="160" t="s">
        <v>13</v>
      </c>
      <c r="E29" s="149">
        <v>7.92</v>
      </c>
      <c r="F29" s="151">
        <v>12.7</v>
      </c>
      <c r="G29" s="151">
        <v>15.88</v>
      </c>
      <c r="H29" s="151">
        <v>17.48</v>
      </c>
      <c r="I29" s="150" t="s">
        <v>13</v>
      </c>
      <c r="J29" s="150" t="s">
        <v>13</v>
      </c>
      <c r="K29" s="150" t="s">
        <v>13</v>
      </c>
      <c r="L29" s="150" t="s">
        <v>13</v>
      </c>
      <c r="M29" s="150" t="s">
        <v>13</v>
      </c>
      <c r="N29" s="150" t="s">
        <v>13</v>
      </c>
      <c r="O29" s="151">
        <v>9.53</v>
      </c>
      <c r="P29" s="151">
        <v>12.7</v>
      </c>
      <c r="Q29" s="158" t="s">
        <v>13</v>
      </c>
      <c r="S29"/>
      <c r="T29"/>
      <c r="U29"/>
      <c r="V29"/>
      <c r="W29"/>
      <c r="X29"/>
      <c r="Y29"/>
    </row>
    <row r="30" spans="1:25" s="49" customFormat="1" ht="12.75">
      <c r="A30" s="114">
        <v>30</v>
      </c>
      <c r="B30" s="153">
        <v>36</v>
      </c>
      <c r="C30" s="147">
        <v>914</v>
      </c>
      <c r="D30" s="160" t="s">
        <v>13</v>
      </c>
      <c r="E30" s="151">
        <v>7.92</v>
      </c>
      <c r="F30" s="151">
        <v>12.7</v>
      </c>
      <c r="G30" s="151">
        <v>15.88</v>
      </c>
      <c r="H30" s="151">
        <v>19.05</v>
      </c>
      <c r="I30" s="150" t="s">
        <v>13</v>
      </c>
      <c r="J30" s="150" t="s">
        <v>13</v>
      </c>
      <c r="K30" s="150" t="s">
        <v>13</v>
      </c>
      <c r="L30" s="150" t="s">
        <v>13</v>
      </c>
      <c r="M30" s="150" t="s">
        <v>13</v>
      </c>
      <c r="N30" s="150" t="s">
        <v>13</v>
      </c>
      <c r="O30" s="151">
        <v>9.53</v>
      </c>
      <c r="P30" s="151">
        <v>12.7</v>
      </c>
      <c r="Q30" s="158" t="s">
        <v>13</v>
      </c>
      <c r="S30"/>
      <c r="T30"/>
      <c r="U30"/>
      <c r="V30"/>
      <c r="W30"/>
      <c r="X30"/>
      <c r="Y30"/>
    </row>
    <row r="31" spans="1:25" s="49" customFormat="1" ht="12.75">
      <c r="A31" s="114">
        <v>31</v>
      </c>
      <c r="B31" s="153">
        <v>38</v>
      </c>
      <c r="C31" s="162">
        <v>965</v>
      </c>
      <c r="D31" s="160" t="s">
        <v>13</v>
      </c>
      <c r="E31" s="150" t="s">
        <v>13</v>
      </c>
      <c r="F31" s="150" t="s">
        <v>13</v>
      </c>
      <c r="G31" s="150" t="s">
        <v>13</v>
      </c>
      <c r="H31" s="150" t="s">
        <v>13</v>
      </c>
      <c r="I31" s="150" t="s">
        <v>13</v>
      </c>
      <c r="J31" s="150" t="s">
        <v>13</v>
      </c>
      <c r="K31" s="150" t="s">
        <v>13</v>
      </c>
      <c r="L31" s="150" t="s">
        <v>13</v>
      </c>
      <c r="M31" s="150" t="s">
        <v>13</v>
      </c>
      <c r="N31" s="150" t="s">
        <v>13</v>
      </c>
      <c r="O31" s="151">
        <v>9.53</v>
      </c>
      <c r="P31" s="151">
        <v>12.7</v>
      </c>
      <c r="Q31" s="158" t="s">
        <v>13</v>
      </c>
      <c r="S31"/>
      <c r="T31"/>
      <c r="U31"/>
      <c r="V31"/>
      <c r="W31"/>
      <c r="X31"/>
      <c r="Y31"/>
    </row>
    <row r="32" spans="1:25" s="49" customFormat="1" ht="12.75">
      <c r="A32" s="114">
        <v>32</v>
      </c>
      <c r="B32" s="153">
        <v>40</v>
      </c>
      <c r="C32" s="162">
        <v>1016</v>
      </c>
      <c r="D32" s="160" t="s">
        <v>13</v>
      </c>
      <c r="E32" s="150" t="s">
        <v>13</v>
      </c>
      <c r="F32" s="150" t="s">
        <v>13</v>
      </c>
      <c r="G32" s="150" t="s">
        <v>13</v>
      </c>
      <c r="H32" s="150" t="s">
        <v>13</v>
      </c>
      <c r="I32" s="150" t="s">
        <v>13</v>
      </c>
      <c r="J32" s="150" t="s">
        <v>13</v>
      </c>
      <c r="K32" s="150" t="s">
        <v>13</v>
      </c>
      <c r="L32" s="150" t="s">
        <v>13</v>
      </c>
      <c r="M32" s="150" t="s">
        <v>13</v>
      </c>
      <c r="N32" s="150" t="s">
        <v>13</v>
      </c>
      <c r="O32" s="151">
        <v>9.53</v>
      </c>
      <c r="P32" s="151">
        <v>12.7</v>
      </c>
      <c r="Q32" s="158" t="s">
        <v>13</v>
      </c>
      <c r="S32"/>
      <c r="T32"/>
      <c r="U32"/>
      <c r="V32"/>
      <c r="W32"/>
      <c r="X32"/>
      <c r="Y32"/>
    </row>
    <row r="33" spans="1:25" s="49" customFormat="1" ht="12.75">
      <c r="A33" s="114">
        <v>33</v>
      </c>
      <c r="B33" s="153">
        <v>42</v>
      </c>
      <c r="C33" s="162">
        <v>1067</v>
      </c>
      <c r="D33" s="160" t="s">
        <v>13</v>
      </c>
      <c r="E33" s="150" t="s">
        <v>13</v>
      </c>
      <c r="F33" s="150" t="s">
        <v>13</v>
      </c>
      <c r="G33" s="150" t="s">
        <v>13</v>
      </c>
      <c r="H33" s="150" t="s">
        <v>13</v>
      </c>
      <c r="I33" s="150" t="s">
        <v>13</v>
      </c>
      <c r="J33" s="150" t="s">
        <v>13</v>
      </c>
      <c r="K33" s="150" t="s">
        <v>13</v>
      </c>
      <c r="L33" s="150" t="s">
        <v>13</v>
      </c>
      <c r="M33" s="150" t="s">
        <v>13</v>
      </c>
      <c r="N33" s="150" t="s">
        <v>13</v>
      </c>
      <c r="O33" s="151">
        <v>9.53</v>
      </c>
      <c r="P33" s="151">
        <v>12.7</v>
      </c>
      <c r="Q33" s="158" t="s">
        <v>13</v>
      </c>
      <c r="S33"/>
      <c r="T33"/>
      <c r="U33"/>
      <c r="V33"/>
      <c r="W33"/>
      <c r="X33"/>
      <c r="Y33"/>
    </row>
    <row r="34" spans="1:25" s="49" customFormat="1" ht="12.75">
      <c r="A34" s="114">
        <v>34</v>
      </c>
      <c r="B34" s="153">
        <v>44</v>
      </c>
      <c r="C34" s="162">
        <v>1118</v>
      </c>
      <c r="D34" s="160" t="s">
        <v>13</v>
      </c>
      <c r="E34" s="150" t="s">
        <v>13</v>
      </c>
      <c r="F34" s="150" t="s">
        <v>13</v>
      </c>
      <c r="G34" s="150" t="s">
        <v>13</v>
      </c>
      <c r="H34" s="150" t="s">
        <v>13</v>
      </c>
      <c r="I34" s="150" t="s">
        <v>13</v>
      </c>
      <c r="J34" s="150" t="s">
        <v>13</v>
      </c>
      <c r="K34" s="150" t="s">
        <v>13</v>
      </c>
      <c r="L34" s="150" t="s">
        <v>13</v>
      </c>
      <c r="M34" s="150" t="s">
        <v>13</v>
      </c>
      <c r="N34" s="150" t="s">
        <v>13</v>
      </c>
      <c r="O34" s="151">
        <v>9.53</v>
      </c>
      <c r="P34" s="151">
        <v>12.7</v>
      </c>
      <c r="Q34" s="158" t="s">
        <v>13</v>
      </c>
      <c r="S34"/>
      <c r="T34"/>
      <c r="U34"/>
      <c r="V34"/>
      <c r="W34"/>
      <c r="X34"/>
      <c r="Y34"/>
    </row>
    <row r="35" spans="1:21" s="49" customFormat="1" ht="12.75">
      <c r="A35" s="114">
        <v>35</v>
      </c>
      <c r="B35" s="153">
        <v>46</v>
      </c>
      <c r="C35" s="162">
        <v>1168</v>
      </c>
      <c r="D35" s="160" t="s">
        <v>13</v>
      </c>
      <c r="E35" s="150" t="s">
        <v>13</v>
      </c>
      <c r="F35" s="150" t="s">
        <v>13</v>
      </c>
      <c r="G35" s="150" t="s">
        <v>13</v>
      </c>
      <c r="H35" s="150" t="s">
        <v>13</v>
      </c>
      <c r="I35" s="150" t="s">
        <v>13</v>
      </c>
      <c r="J35" s="150" t="s">
        <v>13</v>
      </c>
      <c r="K35" s="150" t="s">
        <v>13</v>
      </c>
      <c r="L35" s="150" t="s">
        <v>13</v>
      </c>
      <c r="M35" s="150" t="s">
        <v>13</v>
      </c>
      <c r="N35" s="150" t="s">
        <v>13</v>
      </c>
      <c r="O35" s="151">
        <v>9.53</v>
      </c>
      <c r="P35" s="151">
        <v>12.7</v>
      </c>
      <c r="Q35" s="158" t="s">
        <v>13</v>
      </c>
      <c r="U35" s="115"/>
    </row>
    <row r="36" spans="1:21" s="49" customFormat="1" ht="13.5" thickBot="1">
      <c r="A36" s="114">
        <v>36</v>
      </c>
      <c r="B36" s="163">
        <v>48</v>
      </c>
      <c r="C36" s="164">
        <v>1219</v>
      </c>
      <c r="D36" s="165" t="s">
        <v>13</v>
      </c>
      <c r="E36" s="166" t="s">
        <v>13</v>
      </c>
      <c r="F36" s="166" t="s">
        <v>13</v>
      </c>
      <c r="G36" s="166" t="s">
        <v>13</v>
      </c>
      <c r="H36" s="166" t="s">
        <v>13</v>
      </c>
      <c r="I36" s="166" t="s">
        <v>13</v>
      </c>
      <c r="J36" s="166" t="s">
        <v>13</v>
      </c>
      <c r="K36" s="166" t="s">
        <v>13</v>
      </c>
      <c r="L36" s="166" t="s">
        <v>13</v>
      </c>
      <c r="M36" s="166" t="s">
        <v>13</v>
      </c>
      <c r="N36" s="166" t="s">
        <v>13</v>
      </c>
      <c r="O36" s="167">
        <v>9.53</v>
      </c>
      <c r="P36" s="167">
        <v>12.7</v>
      </c>
      <c r="Q36" s="168" t="s">
        <v>13</v>
      </c>
      <c r="U36" s="115"/>
    </row>
    <row r="37" s="49" customFormat="1" ht="13.5" thickTop="1"/>
    <row r="43" ht="12.75">
      <c r="C43" t="s">
        <v>66</v>
      </c>
    </row>
    <row r="45" ht="12.75">
      <c r="C45" t="s">
        <v>67</v>
      </c>
    </row>
    <row r="46" ht="12.75">
      <c r="C46" t="s">
        <v>68</v>
      </c>
    </row>
    <row r="47" ht="12.75">
      <c r="C47" t="s">
        <v>69</v>
      </c>
    </row>
    <row r="48" ht="12.75">
      <c r="C48" t="s">
        <v>70</v>
      </c>
    </row>
    <row r="49" ht="12.75">
      <c r="C49" t="s">
        <v>71</v>
      </c>
    </row>
    <row r="51" ht="12.75">
      <c r="C51" t="s">
        <v>72</v>
      </c>
    </row>
    <row r="52" ht="12.75">
      <c r="C52" t="s">
        <v>73</v>
      </c>
    </row>
    <row r="53" ht="12.75">
      <c r="C53" t="s">
        <v>74</v>
      </c>
    </row>
    <row r="54" ht="12.75">
      <c r="C54" t="s">
        <v>75</v>
      </c>
    </row>
    <row r="55" ht="12.75">
      <c r="C55" t="s">
        <v>76</v>
      </c>
    </row>
    <row r="56" ht="12.75">
      <c r="C56" t="s">
        <v>77</v>
      </c>
    </row>
    <row r="57" ht="12.75">
      <c r="C57" t="s">
        <v>78</v>
      </c>
    </row>
    <row r="58" ht="12.75">
      <c r="C58" t="s">
        <v>79</v>
      </c>
    </row>
    <row r="59" ht="12.75">
      <c r="C59" t="s">
        <v>0</v>
      </c>
    </row>
    <row r="60" ht="12.75">
      <c r="C60" t="s">
        <v>80</v>
      </c>
    </row>
    <row r="61" ht="12.75">
      <c r="C61" t="s">
        <v>81</v>
      </c>
    </row>
    <row r="62" ht="12.75">
      <c r="C62" t="s">
        <v>82</v>
      </c>
    </row>
    <row r="63" ht="12.75">
      <c r="C63" t="s">
        <v>83</v>
      </c>
    </row>
    <row r="64" ht="12.75">
      <c r="C64" t="s">
        <v>84</v>
      </c>
    </row>
    <row r="65" ht="12.75">
      <c r="C65" t="s">
        <v>85</v>
      </c>
    </row>
    <row r="66" ht="12.75">
      <c r="C66" t="s">
        <v>86</v>
      </c>
    </row>
    <row r="67" ht="12.75">
      <c r="C67" t="s">
        <v>87</v>
      </c>
    </row>
    <row r="68" ht="12.75">
      <c r="C68" t="s">
        <v>88</v>
      </c>
    </row>
    <row r="69" ht="12.75">
      <c r="C69" t="s">
        <v>89</v>
      </c>
    </row>
    <row r="70" ht="12.75">
      <c r="C70" t="s">
        <v>90</v>
      </c>
    </row>
    <row r="71" ht="12.75">
      <c r="C71" t="s">
        <v>91</v>
      </c>
    </row>
    <row r="72" ht="12.75">
      <c r="C72" t="s">
        <v>92</v>
      </c>
    </row>
    <row r="73" ht="12.75">
      <c r="C73" t="s">
        <v>93</v>
      </c>
    </row>
    <row r="74" ht="12.75">
      <c r="C74" t="s">
        <v>94</v>
      </c>
    </row>
    <row r="75" ht="12.75">
      <c r="C75" t="s">
        <v>95</v>
      </c>
    </row>
    <row r="76" ht="12.75">
      <c r="C76" t="s">
        <v>96</v>
      </c>
    </row>
    <row r="77" ht="12.75">
      <c r="C77" t="s">
        <v>97</v>
      </c>
    </row>
    <row r="78" ht="12.75">
      <c r="C78" t="s">
        <v>98</v>
      </c>
    </row>
    <row r="79" ht="12.75">
      <c r="C79" t="s">
        <v>99</v>
      </c>
    </row>
    <row r="80" ht="12.75">
      <c r="C80" t="s">
        <v>100</v>
      </c>
    </row>
    <row r="81" ht="12.75">
      <c r="C81" t="s">
        <v>101</v>
      </c>
    </row>
    <row r="82" ht="12.75">
      <c r="C82" t="s">
        <v>102</v>
      </c>
    </row>
    <row r="83" ht="12.75">
      <c r="C83" t="s">
        <v>103</v>
      </c>
    </row>
    <row r="84" ht="12.75">
      <c r="C84" t="s">
        <v>104</v>
      </c>
    </row>
    <row r="85" ht="12.75">
      <c r="C85" t="s">
        <v>105</v>
      </c>
    </row>
    <row r="86" ht="12.75">
      <c r="C86" t="s">
        <v>106</v>
      </c>
    </row>
    <row r="87" ht="12.75">
      <c r="C87" t="s">
        <v>107</v>
      </c>
    </row>
    <row r="88" ht="12.75">
      <c r="C88" t="s">
        <v>108</v>
      </c>
    </row>
    <row r="89" ht="12.75">
      <c r="C89" t="s">
        <v>109</v>
      </c>
    </row>
    <row r="90" ht="12.75">
      <c r="C90" t="s">
        <v>110</v>
      </c>
    </row>
    <row r="91" ht="12.75">
      <c r="C91" t="s">
        <v>111</v>
      </c>
    </row>
    <row r="92" ht="12.75">
      <c r="C92" t="s">
        <v>112</v>
      </c>
    </row>
    <row r="93" ht="12.75">
      <c r="C93" t="s">
        <v>113</v>
      </c>
    </row>
    <row r="94" ht="12.75">
      <c r="C94" t="s">
        <v>29</v>
      </c>
    </row>
    <row r="95" ht="12.75">
      <c r="C95" t="s">
        <v>114</v>
      </c>
    </row>
    <row r="96" ht="12.75">
      <c r="C96" t="s">
        <v>115</v>
      </c>
    </row>
    <row r="97" ht="12.75">
      <c r="C97" t="s">
        <v>30</v>
      </c>
    </row>
    <row r="99" ht="12.75">
      <c r="C99" t="s">
        <v>116</v>
      </c>
    </row>
    <row r="100" ht="12.75">
      <c r="C100" t="s">
        <v>117</v>
      </c>
    </row>
    <row r="101" ht="12.75">
      <c r="C101" t="s">
        <v>118</v>
      </c>
    </row>
    <row r="103" ht="12.75">
      <c r="C103" t="s">
        <v>119</v>
      </c>
    </row>
    <row r="106" ht="12.75">
      <c r="C106" t="s">
        <v>120</v>
      </c>
    </row>
    <row r="108" ht="12.75">
      <c r="C108" t="s">
        <v>121</v>
      </c>
    </row>
    <row r="109" ht="12.75">
      <c r="C109" t="s">
        <v>122</v>
      </c>
    </row>
    <row r="110" ht="12.75">
      <c r="C110" t="s">
        <v>123</v>
      </c>
    </row>
    <row r="111" ht="12.75">
      <c r="C111" t="s">
        <v>0</v>
      </c>
    </row>
    <row r="112" ht="12.75">
      <c r="C112" t="s">
        <v>124</v>
      </c>
    </row>
    <row r="113" ht="12.75">
      <c r="C113" t="s">
        <v>125</v>
      </c>
    </row>
    <row r="114" ht="12.75">
      <c r="C114" t="s">
        <v>126</v>
      </c>
    </row>
    <row r="115" ht="12.75">
      <c r="C115" t="s">
        <v>75</v>
      </c>
    </row>
    <row r="116" ht="12.75">
      <c r="C116" t="s">
        <v>127</v>
      </c>
    </row>
    <row r="117" ht="12.75">
      <c r="C117" t="s">
        <v>77</v>
      </c>
    </row>
    <row r="118" ht="12.75">
      <c r="C118" t="s">
        <v>128</v>
      </c>
    </row>
    <row r="119" ht="12.75">
      <c r="C119" t="s">
        <v>129</v>
      </c>
    </row>
    <row r="120" ht="12.75">
      <c r="C120" t="s">
        <v>130</v>
      </c>
    </row>
    <row r="121" ht="12.75">
      <c r="C121" t="s">
        <v>79</v>
      </c>
    </row>
    <row r="122" ht="12.75">
      <c r="C122" t="s">
        <v>75</v>
      </c>
    </row>
    <row r="123" ht="12.75">
      <c r="C123" t="s">
        <v>131</v>
      </c>
    </row>
    <row r="124" ht="12.75">
      <c r="C124" t="s">
        <v>132</v>
      </c>
    </row>
    <row r="125" ht="12.75">
      <c r="C125" t="s">
        <v>133</v>
      </c>
    </row>
    <row r="126" ht="12.75">
      <c r="C126" t="s">
        <v>134</v>
      </c>
    </row>
    <row r="127" ht="12.75">
      <c r="C127" t="s">
        <v>125</v>
      </c>
    </row>
    <row r="128" ht="12.75">
      <c r="C128" t="s">
        <v>81</v>
      </c>
    </row>
    <row r="129" ht="12.75">
      <c r="C129" t="s">
        <v>82</v>
      </c>
    </row>
    <row r="130" ht="12.75">
      <c r="C130" t="s">
        <v>83</v>
      </c>
    </row>
    <row r="131" ht="12.75">
      <c r="C131" t="s">
        <v>84</v>
      </c>
    </row>
    <row r="132" ht="12.75">
      <c r="C132" t="s">
        <v>85</v>
      </c>
    </row>
    <row r="133" ht="12.75">
      <c r="C133" t="s">
        <v>86</v>
      </c>
    </row>
    <row r="134" ht="12.75">
      <c r="C134" t="s">
        <v>87</v>
      </c>
    </row>
    <row r="135" ht="12.75">
      <c r="C135" t="s">
        <v>88</v>
      </c>
    </row>
    <row r="136" ht="12.75">
      <c r="C136" t="s">
        <v>89</v>
      </c>
    </row>
    <row r="137" ht="12.75">
      <c r="C137" t="s">
        <v>90</v>
      </c>
    </row>
    <row r="138" ht="12.75">
      <c r="C138" t="s">
        <v>91</v>
      </c>
    </row>
    <row r="139" ht="12.75">
      <c r="C139" t="s">
        <v>92</v>
      </c>
    </row>
    <row r="140" ht="12.75">
      <c r="C140" t="s">
        <v>93</v>
      </c>
    </row>
    <row r="141" ht="12.75">
      <c r="C141" t="s">
        <v>94</v>
      </c>
    </row>
    <row r="142" ht="12.75">
      <c r="C142" t="s">
        <v>95</v>
      </c>
    </row>
    <row r="143" ht="12.75">
      <c r="C143" t="s">
        <v>96</v>
      </c>
    </row>
    <row r="144" ht="12.75">
      <c r="C144" t="s">
        <v>97</v>
      </c>
    </row>
    <row r="145" ht="12.75">
      <c r="C145" t="s">
        <v>98</v>
      </c>
    </row>
    <row r="146" ht="12.75">
      <c r="C146" t="s">
        <v>99</v>
      </c>
    </row>
    <row r="147" ht="12.75">
      <c r="C147" t="s">
        <v>100</v>
      </c>
    </row>
    <row r="148" ht="12.75">
      <c r="C148" t="s">
        <v>101</v>
      </c>
    </row>
    <row r="149" ht="12.75">
      <c r="C149" t="s">
        <v>102</v>
      </c>
    </row>
    <row r="150" ht="12.75">
      <c r="C150" t="s">
        <v>103</v>
      </c>
    </row>
    <row r="151" ht="12.75">
      <c r="C151" t="s">
        <v>104</v>
      </c>
    </row>
    <row r="152" ht="12.75">
      <c r="C152" t="s">
        <v>105</v>
      </c>
    </row>
    <row r="153" ht="12.75">
      <c r="C153" t="s">
        <v>106</v>
      </c>
    </row>
    <row r="154" ht="12.75">
      <c r="C154" t="s">
        <v>107</v>
      </c>
    </row>
    <row r="155" ht="12.75">
      <c r="C155" t="s">
        <v>108</v>
      </c>
    </row>
    <row r="156" ht="12.75">
      <c r="C156" t="s">
        <v>109</v>
      </c>
    </row>
    <row r="157" ht="12.75">
      <c r="C157" t="s">
        <v>110</v>
      </c>
    </row>
    <row r="158" ht="12.75">
      <c r="C158" t="s">
        <v>111</v>
      </c>
    </row>
    <row r="159" ht="12.75">
      <c r="C159" t="s">
        <v>29</v>
      </c>
    </row>
    <row r="160" ht="12.75">
      <c r="C160" t="s">
        <v>135</v>
      </c>
    </row>
    <row r="161" ht="12.75">
      <c r="C161" t="s">
        <v>136</v>
      </c>
    </row>
    <row r="162" ht="12.75">
      <c r="C162" t="s">
        <v>137</v>
      </c>
    </row>
    <row r="163" ht="12.75">
      <c r="C163" t="s">
        <v>30</v>
      </c>
    </row>
    <row r="167" ht="12.75">
      <c r="C167" t="s">
        <v>138</v>
      </c>
    </row>
    <row r="168" ht="12.75">
      <c r="C168" t="s">
        <v>139</v>
      </c>
    </row>
    <row r="169" ht="12.75">
      <c r="C169" t="s">
        <v>140</v>
      </c>
    </row>
    <row r="170" ht="12.75">
      <c r="C170" t="s">
        <v>141</v>
      </c>
    </row>
    <row r="171" ht="12.75">
      <c r="C171" t="s">
        <v>142</v>
      </c>
    </row>
    <row r="172" ht="12.75">
      <c r="C172" t="s">
        <v>143</v>
      </c>
    </row>
    <row r="173" ht="12.75">
      <c r="C173" t="s">
        <v>144</v>
      </c>
    </row>
    <row r="174" ht="12.75">
      <c r="C174" t="s">
        <v>145</v>
      </c>
    </row>
    <row r="175" ht="12.75">
      <c r="C175" t="s">
        <v>146</v>
      </c>
    </row>
    <row r="176" ht="12.75">
      <c r="C176" t="s">
        <v>147</v>
      </c>
    </row>
    <row r="177" ht="12.75">
      <c r="C177" t="s">
        <v>148</v>
      </c>
    </row>
    <row r="178" ht="12.75">
      <c r="C178" t="s">
        <v>149</v>
      </c>
    </row>
    <row r="179" ht="12.75">
      <c r="C179" t="s">
        <v>150</v>
      </c>
    </row>
    <row r="180" ht="12.75">
      <c r="C180" t="s">
        <v>151</v>
      </c>
    </row>
    <row r="181" ht="12.75">
      <c r="C181" t="s">
        <v>152</v>
      </c>
    </row>
    <row r="183" ht="12.75">
      <c r="C183" t="s">
        <v>29</v>
      </c>
    </row>
    <row r="184" ht="12.75">
      <c r="C184" t="s">
        <v>153</v>
      </c>
    </row>
    <row r="185" ht="12.75">
      <c r="C185" t="s">
        <v>154</v>
      </c>
    </row>
    <row r="186" ht="12.75">
      <c r="C186" t="s">
        <v>30</v>
      </c>
    </row>
    <row r="190" ht="12.75">
      <c r="C190" t="s">
        <v>0</v>
      </c>
    </row>
    <row r="191" ht="12.75">
      <c r="C191" t="s">
        <v>155</v>
      </c>
    </row>
    <row r="192" ht="12.75">
      <c r="C192" t="s">
        <v>156</v>
      </c>
    </row>
    <row r="193" ht="12.75">
      <c r="C193" t="s">
        <v>132</v>
      </c>
    </row>
    <row r="194" ht="12.75">
      <c r="C194" t="s">
        <v>157</v>
      </c>
    </row>
    <row r="195" ht="12.75">
      <c r="C195" t="s">
        <v>119</v>
      </c>
    </row>
    <row r="197" ht="12.75">
      <c r="C197" t="s">
        <v>158</v>
      </c>
    </row>
    <row r="198" ht="12.75">
      <c r="C198" t="s">
        <v>159</v>
      </c>
    </row>
    <row r="199" ht="12.75">
      <c r="C199" t="s">
        <v>160</v>
      </c>
    </row>
    <row r="200" ht="12.75">
      <c r="C200" t="s">
        <v>122</v>
      </c>
    </row>
    <row r="201" ht="12.75">
      <c r="C201" t="s">
        <v>123</v>
      </c>
    </row>
    <row r="203" ht="12.75">
      <c r="C203" t="s">
        <v>161</v>
      </c>
    </row>
    <row r="204" ht="12.75">
      <c r="C204" t="s">
        <v>162</v>
      </c>
    </row>
    <row r="205" ht="12.75">
      <c r="C205" t="s">
        <v>163</v>
      </c>
    </row>
    <row r="206" ht="12.75">
      <c r="C206" t="s">
        <v>133</v>
      </c>
    </row>
    <row r="207" ht="12.75">
      <c r="C207" t="s">
        <v>157</v>
      </c>
    </row>
    <row r="208" ht="12.75">
      <c r="C208" t="s">
        <v>75</v>
      </c>
    </row>
    <row r="209" ht="12.75">
      <c r="C209" t="s">
        <v>164</v>
      </c>
    </row>
    <row r="210" ht="12.75">
      <c r="C210" t="s">
        <v>163</v>
      </c>
    </row>
    <row r="211" ht="12.75">
      <c r="C211" t="s">
        <v>133</v>
      </c>
    </row>
    <row r="212" ht="12.75">
      <c r="C212" t="s">
        <v>157</v>
      </c>
    </row>
    <row r="213" ht="12.75">
      <c r="C213" t="s">
        <v>75</v>
      </c>
    </row>
    <row r="214" ht="12.75">
      <c r="C214" t="s">
        <v>75</v>
      </c>
    </row>
    <row r="215" ht="12.75">
      <c r="C215" t="s">
        <v>165</v>
      </c>
    </row>
    <row r="216" ht="12.75">
      <c r="C216" t="s">
        <v>119</v>
      </c>
    </row>
    <row r="219" ht="12.75">
      <c r="C219" t="s">
        <v>125</v>
      </c>
    </row>
    <row r="221" ht="12.75">
      <c r="C221" t="s">
        <v>125</v>
      </c>
    </row>
  </sheetData>
  <sheetProtection/>
  <dataValidations count="2">
    <dataValidation type="list" allowBlank="1" showInputMessage="1" showErrorMessage="1" sqref="W5">
      <formula1>$B$7:$B$36</formula1>
    </dataValidation>
    <dataValidation type="list" allowBlank="1" showInputMessage="1" showErrorMessage="1" sqref="W6">
      <formula1>$D$6:$Q$6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B2:U91"/>
  <sheetViews>
    <sheetView zoomScalePageLayoutView="0" workbookViewId="0" topLeftCell="A1">
      <selection activeCell="T55" sqref="T55"/>
    </sheetView>
  </sheetViews>
  <sheetFormatPr defaultColWidth="11.421875" defaultRowHeight="12.75"/>
  <cols>
    <col min="1" max="2" width="3.57421875" style="0" customWidth="1"/>
    <col min="3" max="5" width="11.421875" style="0" customWidth="1"/>
    <col min="6" max="6" width="12.00390625" style="0" bestFit="1" customWidth="1"/>
    <col min="7" max="7" width="12.140625" style="0" bestFit="1" customWidth="1"/>
    <col min="8" max="10" width="11.421875" style="0" customWidth="1"/>
    <col min="11" max="11" width="11.7109375" style="0" customWidth="1"/>
    <col min="12" max="12" width="13.421875" style="0" customWidth="1"/>
    <col min="13" max="13" width="11.421875" style="0" customWidth="1"/>
    <col min="14" max="14" width="13.28125" style="0" customWidth="1"/>
    <col min="15" max="15" width="12.140625" style="0" customWidth="1"/>
    <col min="16" max="16" width="3.421875" style="0" customWidth="1"/>
    <col min="17" max="18" width="11.421875" style="0" customWidth="1"/>
    <col min="19" max="19" width="10.8515625" style="0" customWidth="1"/>
  </cols>
  <sheetData>
    <row r="2" ht="21">
      <c r="C2" s="176" t="s">
        <v>442</v>
      </c>
    </row>
    <row r="3" ht="13.5" thickBot="1">
      <c r="O3" s="515" t="str">
        <f>'Flujo de vapor'!O3</f>
        <v>cjc. Rev. 02.08.2013</v>
      </c>
    </row>
    <row r="4" spans="2:15" ht="13.5" thickTop="1">
      <c r="B4" s="254"/>
      <c r="C4" s="64" t="s">
        <v>464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</row>
    <row r="5" spans="2:15" ht="16.5">
      <c r="B5" s="66"/>
      <c r="C5" s="5" t="s">
        <v>454</v>
      </c>
      <c r="D5" s="32" t="s">
        <v>381</v>
      </c>
      <c r="E5" s="38">
        <f>D22</f>
        <v>0.22222222222222224</v>
      </c>
      <c r="F5" s="5" t="s">
        <v>174</v>
      </c>
      <c r="G5" s="179" t="s">
        <v>458</v>
      </c>
      <c r="H5" s="180" t="s">
        <v>398</v>
      </c>
      <c r="I5" s="326">
        <f>D32</f>
        <v>80</v>
      </c>
      <c r="J5" s="182" t="s">
        <v>202</v>
      </c>
      <c r="K5" s="5"/>
      <c r="L5" s="5"/>
      <c r="M5" s="5"/>
      <c r="N5" s="5"/>
      <c r="O5" s="67"/>
    </row>
    <row r="6" spans="2:15" ht="16.5">
      <c r="B6" s="66"/>
      <c r="C6" s="5" t="s">
        <v>308</v>
      </c>
      <c r="D6" s="327" t="s">
        <v>401</v>
      </c>
      <c r="E6" s="32">
        <f>D23</f>
        <v>4500</v>
      </c>
      <c r="F6" s="5" t="s">
        <v>181</v>
      </c>
      <c r="G6" s="310" t="s">
        <v>459</v>
      </c>
      <c r="H6" s="5"/>
      <c r="I6" s="5"/>
      <c r="J6" s="5"/>
      <c r="K6" s="5"/>
      <c r="L6" s="5" t="s">
        <v>463</v>
      </c>
      <c r="M6" s="5"/>
      <c r="N6" s="5"/>
      <c r="O6" s="67"/>
    </row>
    <row r="7" spans="2:15" ht="15.75" thickBot="1">
      <c r="B7" s="66"/>
      <c r="C7" s="5" t="s">
        <v>309</v>
      </c>
      <c r="D7" s="32" t="s">
        <v>186</v>
      </c>
      <c r="E7" s="32">
        <f>D24</f>
        <v>22</v>
      </c>
      <c r="F7" s="5" t="s">
        <v>403</v>
      </c>
      <c r="G7" s="5"/>
      <c r="H7" s="331" t="s">
        <v>406</v>
      </c>
      <c r="I7" s="5"/>
      <c r="J7" s="5"/>
      <c r="K7" s="5"/>
      <c r="L7" s="503" t="s">
        <v>461</v>
      </c>
      <c r="M7" s="300" t="s">
        <v>392</v>
      </c>
      <c r="N7" s="300">
        <f>D35</f>
        <v>4.75</v>
      </c>
      <c r="O7" s="509" t="s">
        <v>393</v>
      </c>
    </row>
    <row r="8" spans="2:15" ht="15.75">
      <c r="B8" s="66"/>
      <c r="C8" s="5" t="s">
        <v>310</v>
      </c>
      <c r="D8" s="32" t="s">
        <v>192</v>
      </c>
      <c r="E8" s="40">
        <f>D27</f>
        <v>0.74</v>
      </c>
      <c r="F8" s="310" t="s">
        <v>12</v>
      </c>
      <c r="G8" s="183"/>
      <c r="H8" s="184" t="s">
        <v>460</v>
      </c>
      <c r="I8" s="184"/>
      <c r="J8" s="185"/>
      <c r="K8" s="5"/>
      <c r="L8" s="186" t="s">
        <v>462</v>
      </c>
      <c r="M8" s="193" t="s">
        <v>217</v>
      </c>
      <c r="N8" s="308">
        <f>M43</f>
        <v>0.06386165904561171</v>
      </c>
      <c r="O8" s="510" t="s">
        <v>224</v>
      </c>
    </row>
    <row r="9" spans="2:15" ht="15">
      <c r="B9" s="66"/>
      <c r="C9" s="5" t="s">
        <v>455</v>
      </c>
      <c r="D9" s="32" t="s">
        <v>402</v>
      </c>
      <c r="E9" s="32">
        <f>D29</f>
        <v>80</v>
      </c>
      <c r="F9" s="310" t="s">
        <v>202</v>
      </c>
      <c r="G9" s="187"/>
      <c r="H9" s="5"/>
      <c r="I9" s="5"/>
      <c r="J9" s="188"/>
      <c r="K9" s="5"/>
      <c r="L9" s="5"/>
      <c r="M9" s="5"/>
      <c r="N9" s="5"/>
      <c r="O9" s="67"/>
    </row>
    <row r="10" spans="2:15" ht="15">
      <c r="B10" s="66"/>
      <c r="C10" s="310" t="s">
        <v>456</v>
      </c>
      <c r="D10" s="32" t="s">
        <v>383</v>
      </c>
      <c r="E10" s="38">
        <f>D49</f>
        <v>0.2777777777777778</v>
      </c>
      <c r="F10" s="310" t="s">
        <v>27</v>
      </c>
      <c r="G10" s="187"/>
      <c r="H10" s="5"/>
      <c r="I10" s="5"/>
      <c r="J10" s="188"/>
      <c r="K10" s="5"/>
      <c r="L10" s="5" t="s">
        <v>465</v>
      </c>
      <c r="M10" s="5"/>
      <c r="N10" s="5"/>
      <c r="O10" s="67"/>
    </row>
    <row r="11" spans="2:15" ht="15">
      <c r="B11" s="66"/>
      <c r="C11" s="5"/>
      <c r="D11" s="5"/>
      <c r="E11" s="5"/>
      <c r="F11" s="5"/>
      <c r="G11" s="187"/>
      <c r="H11" s="5"/>
      <c r="I11" s="5"/>
      <c r="J11" s="188"/>
      <c r="K11" s="5"/>
      <c r="L11" s="505" t="s">
        <v>455</v>
      </c>
      <c r="M11" s="506" t="s">
        <v>394</v>
      </c>
      <c r="N11" s="506">
        <f>D30</f>
        <v>95</v>
      </c>
      <c r="O11" s="511" t="s">
        <v>202</v>
      </c>
    </row>
    <row r="12" spans="2:15" ht="15.75" thickBot="1">
      <c r="B12" s="66"/>
      <c r="C12" s="5"/>
      <c r="D12" s="5"/>
      <c r="E12" s="5"/>
      <c r="F12" s="5"/>
      <c r="G12" s="189"/>
      <c r="H12" s="190"/>
      <c r="I12" s="190"/>
      <c r="J12" s="191"/>
      <c r="K12" s="5"/>
      <c r="L12" s="504" t="s">
        <v>456</v>
      </c>
      <c r="M12" s="32" t="s">
        <v>389</v>
      </c>
      <c r="N12" s="38">
        <f>M88</f>
        <v>0.23611111111111113</v>
      </c>
      <c r="O12" s="512" t="s">
        <v>27</v>
      </c>
    </row>
    <row r="13" spans="2:15" ht="15">
      <c r="B13" s="66"/>
      <c r="C13" s="5"/>
      <c r="D13" s="5"/>
      <c r="E13" s="5"/>
      <c r="F13" s="5"/>
      <c r="G13" s="5"/>
      <c r="H13" s="5"/>
      <c r="I13" s="5"/>
      <c r="J13" s="5"/>
      <c r="K13" s="5"/>
      <c r="L13" s="507" t="s">
        <v>310</v>
      </c>
      <c r="M13" s="508" t="s">
        <v>220</v>
      </c>
      <c r="N13" s="508">
        <f>J24</f>
        <v>0.74</v>
      </c>
      <c r="O13" s="513" t="s">
        <v>12</v>
      </c>
    </row>
    <row r="14" spans="2:15" ht="12.75">
      <c r="B14" s="66"/>
      <c r="C14" s="5"/>
      <c r="D14" s="5"/>
      <c r="E14" s="5"/>
      <c r="F14" s="5"/>
      <c r="G14" s="5"/>
      <c r="H14" s="5"/>
      <c r="I14" s="5"/>
      <c r="J14" s="5"/>
      <c r="K14" s="5" t="s">
        <v>0</v>
      </c>
      <c r="L14" s="5"/>
      <c r="M14" s="5"/>
      <c r="N14" s="5"/>
      <c r="O14" s="67"/>
    </row>
    <row r="15" spans="2:15" ht="15.75">
      <c r="B15" s="66"/>
      <c r="C15" s="179" t="s">
        <v>466</v>
      </c>
      <c r="D15" s="181"/>
      <c r="E15" s="178"/>
      <c r="F15" s="192" t="s">
        <v>262</v>
      </c>
      <c r="G15" s="302">
        <f>N68</f>
        <v>0.06386165904561171</v>
      </c>
      <c r="H15" s="170" t="s">
        <v>267</v>
      </c>
      <c r="I15" s="5"/>
      <c r="J15" s="5"/>
      <c r="K15" s="5"/>
      <c r="L15" s="5"/>
      <c r="M15" s="5"/>
      <c r="N15" s="5"/>
      <c r="O15" s="67"/>
    </row>
    <row r="16" spans="2:15" ht="15.75">
      <c r="B16" s="66"/>
      <c r="C16" s="5"/>
      <c r="D16" s="5"/>
      <c r="E16" s="179" t="s">
        <v>457</v>
      </c>
      <c r="F16" s="181"/>
      <c r="G16" s="181"/>
      <c r="H16" s="329" t="s">
        <v>404</v>
      </c>
      <c r="I16" s="330">
        <f>G40</f>
        <v>0.04166666666666667</v>
      </c>
      <c r="J16" s="182" t="s">
        <v>27</v>
      </c>
      <c r="K16" s="5"/>
      <c r="L16" s="5"/>
      <c r="M16" s="5"/>
      <c r="N16" s="5"/>
      <c r="O16" s="67"/>
    </row>
    <row r="17" spans="2:15" ht="13.5" thickBot="1">
      <c r="B17" s="256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</row>
    <row r="18" ht="13.5" thickTop="1"/>
    <row r="19" ht="13.5" thickBot="1"/>
    <row r="20" spans="2:15" ht="16.5" customHeight="1" thickTop="1">
      <c r="B20" s="435"/>
      <c r="C20" s="436" t="s">
        <v>0</v>
      </c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42"/>
    </row>
    <row r="21" spans="2:15" ht="16.5" customHeight="1">
      <c r="B21" s="434"/>
      <c r="C21" s="419" t="s">
        <v>366</v>
      </c>
      <c r="D21" s="414"/>
      <c r="E21" s="415"/>
      <c r="F21" s="421" t="s">
        <v>349</v>
      </c>
      <c r="G21" s="414"/>
      <c r="H21" s="415"/>
      <c r="I21" s="383" t="s">
        <v>364</v>
      </c>
      <c r="J21" s="383"/>
      <c r="K21" s="385"/>
      <c r="L21" s="383" t="s">
        <v>446</v>
      </c>
      <c r="M21" s="383"/>
      <c r="N21" s="385"/>
      <c r="O21" s="443"/>
    </row>
    <row r="22" spans="2:15" ht="16.5" customHeight="1">
      <c r="B22" s="434"/>
      <c r="C22" s="379" t="s">
        <v>367</v>
      </c>
      <c r="D22" s="198">
        <f>10/12/3.75</f>
        <v>0.22222222222222224</v>
      </c>
      <c r="E22" s="391" t="s">
        <v>174</v>
      </c>
      <c r="F22" s="422" t="s">
        <v>443</v>
      </c>
      <c r="G22" s="244"/>
      <c r="H22" s="410"/>
      <c r="I22" s="5" t="s">
        <v>344</v>
      </c>
      <c r="J22" s="5"/>
      <c r="K22" s="408" t="s">
        <v>0</v>
      </c>
      <c r="L22" s="32" t="s">
        <v>447</v>
      </c>
      <c r="M22" s="40">
        <f>J51</f>
        <v>5.49</v>
      </c>
      <c r="N22" s="386" t="s">
        <v>12</v>
      </c>
      <c r="O22" s="443"/>
    </row>
    <row r="23" spans="2:15" ht="16.5" customHeight="1">
      <c r="B23" s="434"/>
      <c r="C23" s="373" t="s">
        <v>368</v>
      </c>
      <c r="D23" s="200">
        <v>4500</v>
      </c>
      <c r="E23" s="386" t="s">
        <v>181</v>
      </c>
      <c r="F23" s="32" t="s">
        <v>182</v>
      </c>
      <c r="G23" s="32" t="s">
        <v>291</v>
      </c>
      <c r="H23" s="386"/>
      <c r="I23" s="32" t="s">
        <v>220</v>
      </c>
      <c r="J23" s="32" t="s">
        <v>221</v>
      </c>
      <c r="K23" s="386"/>
      <c r="L23" s="403" t="s">
        <v>185</v>
      </c>
      <c r="M23" s="364" t="s">
        <v>226</v>
      </c>
      <c r="N23" s="387"/>
      <c r="O23" s="443"/>
    </row>
    <row r="24" spans="2:15" ht="16.5" customHeight="1">
      <c r="B24" s="434"/>
      <c r="C24" s="373" t="s">
        <v>369</v>
      </c>
      <c r="D24" s="200">
        <v>22</v>
      </c>
      <c r="E24" s="386" t="s">
        <v>4</v>
      </c>
      <c r="F24" s="32" t="s">
        <v>288</v>
      </c>
      <c r="G24" s="229" t="s">
        <v>357</v>
      </c>
      <c r="H24" s="386"/>
      <c r="I24" s="32" t="s">
        <v>220</v>
      </c>
      <c r="J24" s="32">
        <f>G45</f>
        <v>0.74</v>
      </c>
      <c r="K24" s="393" t="s">
        <v>12</v>
      </c>
      <c r="L24" s="63" t="s">
        <v>185</v>
      </c>
      <c r="M24" s="253">
        <f>SaturSteam_Enthalpy_p(M22)</f>
        <v>2751.6168388095894</v>
      </c>
      <c r="N24" s="388" t="s">
        <v>180</v>
      </c>
      <c r="O24" s="443"/>
    </row>
    <row r="25" spans="2:15" ht="16.5" customHeight="1">
      <c r="B25" s="434"/>
      <c r="C25" s="373" t="s">
        <v>297</v>
      </c>
      <c r="D25" s="200">
        <v>74</v>
      </c>
      <c r="E25" s="386" t="s">
        <v>193</v>
      </c>
      <c r="F25" s="32" t="s">
        <v>286</v>
      </c>
      <c r="G25" s="169">
        <f>D29</f>
        <v>80</v>
      </c>
      <c r="H25" s="386" t="s">
        <v>202</v>
      </c>
      <c r="I25" s="403" t="s">
        <v>225</v>
      </c>
      <c r="J25" s="366" t="s">
        <v>226</v>
      </c>
      <c r="K25" s="387"/>
      <c r="L25" s="404" t="s">
        <v>377</v>
      </c>
      <c r="M25" s="242"/>
      <c r="N25" s="389"/>
      <c r="O25" s="443"/>
    </row>
    <row r="26" spans="2:15" ht="16.5" customHeight="1">
      <c r="B26" s="434"/>
      <c r="C26" s="373" t="s">
        <v>370</v>
      </c>
      <c r="D26" s="200">
        <v>74</v>
      </c>
      <c r="E26" s="386" t="s">
        <v>193</v>
      </c>
      <c r="F26" s="32" t="s">
        <v>288</v>
      </c>
      <c r="G26" s="40">
        <f>(100-G25)/100</f>
        <v>0.2</v>
      </c>
      <c r="H26" s="386" t="s">
        <v>13</v>
      </c>
      <c r="I26" s="63" t="s">
        <v>225</v>
      </c>
      <c r="J26" s="253">
        <f>SaturSteam_Enthalpy_p(J24)</f>
        <v>2662.4334459378924</v>
      </c>
      <c r="K26" s="388" t="s">
        <v>180</v>
      </c>
      <c r="L26" s="294" t="s">
        <v>191</v>
      </c>
      <c r="M26" s="291" t="s">
        <v>230</v>
      </c>
      <c r="N26" s="390"/>
      <c r="O26" s="443"/>
    </row>
    <row r="27" spans="2:15" ht="16.5" customHeight="1">
      <c r="B27" s="434"/>
      <c r="C27" s="373" t="s">
        <v>370</v>
      </c>
      <c r="D27" s="40">
        <f>D26/100</f>
        <v>0.74</v>
      </c>
      <c r="E27" s="386" t="s">
        <v>12</v>
      </c>
      <c r="F27" s="32" t="s">
        <v>371</v>
      </c>
      <c r="G27" s="40">
        <f>D49</f>
        <v>0.2777777777777778</v>
      </c>
      <c r="H27" s="386" t="s">
        <v>27</v>
      </c>
      <c r="I27" s="371" t="s">
        <v>345</v>
      </c>
      <c r="J27" s="5"/>
      <c r="K27" s="386"/>
      <c r="L27" s="63" t="s">
        <v>191</v>
      </c>
      <c r="M27" s="253">
        <v>655.4992963536655</v>
      </c>
      <c r="N27" s="388" t="s">
        <v>180</v>
      </c>
      <c r="O27" s="443"/>
    </row>
    <row r="28" spans="2:15" ht="16.5" customHeight="1">
      <c r="B28" s="434"/>
      <c r="C28" s="400" t="s">
        <v>340</v>
      </c>
      <c r="D28" s="5"/>
      <c r="E28" s="386"/>
      <c r="F28" s="303" t="s">
        <v>182</v>
      </c>
      <c r="G28" s="333">
        <f>G26*G27</f>
        <v>0.05555555555555556</v>
      </c>
      <c r="H28" s="396" t="s">
        <v>27</v>
      </c>
      <c r="I28" s="32" t="s">
        <v>228</v>
      </c>
      <c r="J28" s="32" t="s">
        <v>229</v>
      </c>
      <c r="K28" s="393" t="s">
        <v>180</v>
      </c>
      <c r="L28" s="236" t="s">
        <v>378</v>
      </c>
      <c r="M28" s="20"/>
      <c r="N28" s="391"/>
      <c r="O28" s="443"/>
    </row>
    <row r="29" spans="2:15" ht="16.5" customHeight="1">
      <c r="B29" s="434"/>
      <c r="C29" s="373" t="s">
        <v>292</v>
      </c>
      <c r="D29" s="200">
        <v>80</v>
      </c>
      <c r="E29" s="386" t="s">
        <v>202</v>
      </c>
      <c r="F29" s="422" t="s">
        <v>444</v>
      </c>
      <c r="G29" s="39"/>
      <c r="H29" s="386"/>
      <c r="I29" s="32" t="s">
        <v>225</v>
      </c>
      <c r="J29" s="47">
        <f>J26</f>
        <v>2662.4334459378924</v>
      </c>
      <c r="K29" s="393" t="s">
        <v>180</v>
      </c>
      <c r="L29" s="32" t="s">
        <v>178</v>
      </c>
      <c r="M29" s="32" t="s">
        <v>179</v>
      </c>
      <c r="N29" s="392" t="s">
        <v>180</v>
      </c>
      <c r="O29" s="443"/>
    </row>
    <row r="30" spans="2:15" ht="16.5" customHeight="1">
      <c r="B30" s="434"/>
      <c r="C30" s="375" t="s">
        <v>287</v>
      </c>
      <c r="D30" s="200">
        <v>95</v>
      </c>
      <c r="E30" s="424" t="s">
        <v>202</v>
      </c>
      <c r="F30" s="32" t="s">
        <v>187</v>
      </c>
      <c r="G30" s="32" t="s">
        <v>289</v>
      </c>
      <c r="H30" s="386"/>
      <c r="I30" s="32" t="s">
        <v>211</v>
      </c>
      <c r="J30" s="47">
        <f>G47</f>
        <v>92.291804673655</v>
      </c>
      <c r="K30" s="393" t="s">
        <v>180</v>
      </c>
      <c r="L30" s="32" t="s">
        <v>185</v>
      </c>
      <c r="M30" s="47">
        <f>M24</f>
        <v>2751.6168388095894</v>
      </c>
      <c r="N30" s="393" t="s">
        <v>180</v>
      </c>
      <c r="O30" s="443"/>
    </row>
    <row r="31" spans="2:15" ht="16.5" customHeight="1">
      <c r="B31" s="434"/>
      <c r="C31" s="377" t="s">
        <v>341</v>
      </c>
      <c r="D31" s="20"/>
      <c r="E31" s="391"/>
      <c r="F31" s="32" t="s">
        <v>290</v>
      </c>
      <c r="G31" s="229" t="s">
        <v>358</v>
      </c>
      <c r="H31" s="386"/>
      <c r="I31" s="303" t="s">
        <v>228</v>
      </c>
      <c r="J31" s="251">
        <f>J29-J30</f>
        <v>2570.1416412642375</v>
      </c>
      <c r="K31" s="409" t="s">
        <v>180</v>
      </c>
      <c r="L31" s="32" t="s">
        <v>191</v>
      </c>
      <c r="M31" s="47">
        <f>M27</f>
        <v>655.4992963536655</v>
      </c>
      <c r="N31" s="393" t="s">
        <v>180</v>
      </c>
      <c r="O31" s="443"/>
    </row>
    <row r="32" spans="2:15" ht="16.5" customHeight="1">
      <c r="B32" s="434"/>
      <c r="C32" s="375" t="s">
        <v>209</v>
      </c>
      <c r="D32" s="200">
        <v>80</v>
      </c>
      <c r="E32" s="388" t="s">
        <v>202</v>
      </c>
      <c r="F32" s="32" t="s">
        <v>287</v>
      </c>
      <c r="G32" s="169">
        <f>D30</f>
        <v>95</v>
      </c>
      <c r="H32" s="386" t="s">
        <v>202</v>
      </c>
      <c r="I32" s="411" t="s">
        <v>374</v>
      </c>
      <c r="J32" s="194"/>
      <c r="K32" s="397"/>
      <c r="L32" s="303" t="s">
        <v>178</v>
      </c>
      <c r="M32" s="334">
        <f>M30-M31</f>
        <v>2096.1175424559237</v>
      </c>
      <c r="N32" s="394" t="s">
        <v>180</v>
      </c>
      <c r="O32" s="443"/>
    </row>
    <row r="33" spans="2:15" ht="16.5" customHeight="1">
      <c r="B33" s="434"/>
      <c r="C33" s="401" t="s">
        <v>338</v>
      </c>
      <c r="D33" s="5"/>
      <c r="E33" s="386"/>
      <c r="F33" s="32" t="s">
        <v>290</v>
      </c>
      <c r="G33" s="40">
        <f>(100-G32)/100</f>
        <v>0.05</v>
      </c>
      <c r="H33" s="386" t="s">
        <v>13</v>
      </c>
      <c r="I33" s="412" t="s">
        <v>376</v>
      </c>
      <c r="J33" s="20"/>
      <c r="K33" s="391"/>
      <c r="L33" s="405" t="s">
        <v>339</v>
      </c>
      <c r="M33" s="223"/>
      <c r="N33" s="395"/>
      <c r="O33" s="443"/>
    </row>
    <row r="34" spans="2:15" ht="16.5" customHeight="1">
      <c r="B34" s="434"/>
      <c r="C34" s="401" t="s">
        <v>359</v>
      </c>
      <c r="D34" s="5"/>
      <c r="E34" s="386"/>
      <c r="F34" s="32" t="s">
        <v>371</v>
      </c>
      <c r="G34" s="40">
        <f>D49</f>
        <v>0.2777777777777778</v>
      </c>
      <c r="H34" s="386" t="s">
        <v>27</v>
      </c>
      <c r="I34" s="32" t="s">
        <v>183</v>
      </c>
      <c r="J34" s="57" t="s">
        <v>350</v>
      </c>
      <c r="K34" s="386"/>
      <c r="L34" s="210" t="s">
        <v>183</v>
      </c>
      <c r="M34" s="203" t="s">
        <v>201</v>
      </c>
      <c r="N34" s="391"/>
      <c r="O34" s="443"/>
    </row>
    <row r="35" spans="2:15" ht="16.5" customHeight="1">
      <c r="B35" s="434"/>
      <c r="C35" s="373" t="s">
        <v>222</v>
      </c>
      <c r="D35" s="200">
        <v>4.75</v>
      </c>
      <c r="E35" s="386" t="s">
        <v>223</v>
      </c>
      <c r="F35" s="303" t="s">
        <v>187</v>
      </c>
      <c r="G35" s="333">
        <f>G33*G34</f>
        <v>0.01388888888888889</v>
      </c>
      <c r="H35" s="396" t="s">
        <v>27</v>
      </c>
      <c r="I35" s="32" t="s">
        <v>351</v>
      </c>
      <c r="J35" s="32" t="s">
        <v>189</v>
      </c>
      <c r="K35" s="392" t="s">
        <v>190</v>
      </c>
      <c r="L35" s="207" t="s">
        <v>203</v>
      </c>
      <c r="M35" s="32" t="s">
        <v>204</v>
      </c>
      <c r="N35" s="386"/>
      <c r="O35" s="443"/>
    </row>
    <row r="36" spans="2:15" ht="16.5" customHeight="1">
      <c r="B36" s="434"/>
      <c r="C36" s="377" t="s">
        <v>337</v>
      </c>
      <c r="D36" s="20"/>
      <c r="E36" s="391"/>
      <c r="F36" s="407" t="s">
        <v>373</v>
      </c>
      <c r="G36" s="209"/>
      <c r="H36" s="397"/>
      <c r="I36" s="32" t="s">
        <v>351</v>
      </c>
      <c r="J36" s="47">
        <f>J31</f>
        <v>2570.1416412642375</v>
      </c>
      <c r="K36" s="392" t="s">
        <v>190</v>
      </c>
      <c r="L36" s="32" t="s">
        <v>183</v>
      </c>
      <c r="M36" s="47">
        <f>J44</f>
        <v>3212.677051580297</v>
      </c>
      <c r="N36" s="392" t="s">
        <v>190</v>
      </c>
      <c r="O36" s="443"/>
    </row>
    <row r="37" spans="2:15" ht="16.5" customHeight="1">
      <c r="B37" s="434"/>
      <c r="C37" s="373" t="s">
        <v>11</v>
      </c>
      <c r="D37" s="200">
        <v>2</v>
      </c>
      <c r="E37" s="386" t="s">
        <v>7</v>
      </c>
      <c r="F37" s="210" t="s">
        <v>175</v>
      </c>
      <c r="G37" s="203" t="s">
        <v>176</v>
      </c>
      <c r="H37" s="391"/>
      <c r="I37" s="32" t="s">
        <v>352</v>
      </c>
      <c r="J37" s="201" t="s">
        <v>334</v>
      </c>
      <c r="K37" s="386"/>
      <c r="L37" s="32" t="s">
        <v>178</v>
      </c>
      <c r="M37" s="47">
        <f>M32</f>
        <v>2096.1175424559237</v>
      </c>
      <c r="N37" s="392" t="s">
        <v>210</v>
      </c>
      <c r="O37" s="443"/>
    </row>
    <row r="38" spans="2:15" ht="16.5" customHeight="1">
      <c r="B38" s="434"/>
      <c r="C38" s="373" t="s">
        <v>270</v>
      </c>
      <c r="D38" s="200" t="s">
        <v>54</v>
      </c>
      <c r="E38" s="386"/>
      <c r="F38" s="32" t="s">
        <v>182</v>
      </c>
      <c r="G38" s="38">
        <f>G28</f>
        <v>0.05555555555555556</v>
      </c>
      <c r="H38" s="386" t="s">
        <v>27</v>
      </c>
      <c r="I38" s="413" t="s">
        <v>375</v>
      </c>
      <c r="J38" s="5"/>
      <c r="K38" s="386"/>
      <c r="L38" s="406" t="s">
        <v>203</v>
      </c>
      <c r="M38" s="336">
        <f>M36/M37</f>
        <v>1.5326798170946807</v>
      </c>
      <c r="N38" s="396" t="s">
        <v>214</v>
      </c>
      <c r="O38" s="443"/>
    </row>
    <row r="39" spans="2:15" ht="16.5" customHeight="1">
      <c r="B39" s="434"/>
      <c r="C39" s="375" t="s">
        <v>9</v>
      </c>
      <c r="D39" s="200" t="s">
        <v>237</v>
      </c>
      <c r="E39" s="425" t="s">
        <v>1</v>
      </c>
      <c r="F39" s="32" t="s">
        <v>187</v>
      </c>
      <c r="G39" s="38">
        <f>G35</f>
        <v>0.01388888888888889</v>
      </c>
      <c r="H39" s="386" t="s">
        <v>27</v>
      </c>
      <c r="I39" s="413" t="s">
        <v>335</v>
      </c>
      <c r="J39" s="5"/>
      <c r="K39" s="386"/>
      <c r="L39" s="407" t="s">
        <v>333</v>
      </c>
      <c r="M39" s="209"/>
      <c r="N39" s="397"/>
      <c r="O39" s="443"/>
    </row>
    <row r="40" spans="2:15" ht="16.5" customHeight="1">
      <c r="B40" s="434"/>
      <c r="C40" s="377" t="s">
        <v>336</v>
      </c>
      <c r="D40" s="20"/>
      <c r="E40" s="391"/>
      <c r="F40" s="303" t="s">
        <v>175</v>
      </c>
      <c r="G40" s="333">
        <f>G38-G39</f>
        <v>0.04166666666666667</v>
      </c>
      <c r="H40" s="396" t="s">
        <v>27</v>
      </c>
      <c r="I40" s="32" t="s">
        <v>209</v>
      </c>
      <c r="J40" s="169">
        <f>D32</f>
        <v>80</v>
      </c>
      <c r="K40" s="393" t="s">
        <v>202</v>
      </c>
      <c r="L40" s="207" t="s">
        <v>217</v>
      </c>
      <c r="M40" s="207" t="s">
        <v>218</v>
      </c>
      <c r="N40" s="386"/>
      <c r="O40" s="443"/>
    </row>
    <row r="41" spans="2:15" ht="16.5" customHeight="1">
      <c r="B41" s="434"/>
      <c r="C41" s="373" t="s">
        <v>11</v>
      </c>
      <c r="D41" s="200">
        <v>1</v>
      </c>
      <c r="E41" s="386" t="s">
        <v>7</v>
      </c>
      <c r="F41" s="270" t="s">
        <v>345</v>
      </c>
      <c r="G41" s="209"/>
      <c r="H41" s="397"/>
      <c r="I41" s="32" t="s">
        <v>183</v>
      </c>
      <c r="J41" s="32" t="s">
        <v>353</v>
      </c>
      <c r="K41" s="386"/>
      <c r="L41" s="32" t="s">
        <v>175</v>
      </c>
      <c r="M41" s="38">
        <f>G40</f>
        <v>0.04166666666666667</v>
      </c>
      <c r="N41" s="386" t="s">
        <v>219</v>
      </c>
      <c r="O41" s="443"/>
    </row>
    <row r="42" spans="2:15" ht="16.5" customHeight="1">
      <c r="B42" s="434"/>
      <c r="C42" s="373" t="s">
        <v>270</v>
      </c>
      <c r="D42" s="200" t="s">
        <v>55</v>
      </c>
      <c r="E42" s="386"/>
      <c r="F42" s="236" t="s">
        <v>355</v>
      </c>
      <c r="G42" s="20"/>
      <c r="H42" s="391"/>
      <c r="I42" s="32" t="s">
        <v>188</v>
      </c>
      <c r="J42" s="47">
        <f>J31</f>
        <v>2570.1416412642375</v>
      </c>
      <c r="K42" s="392" t="s">
        <v>190</v>
      </c>
      <c r="L42" s="207" t="s">
        <v>203</v>
      </c>
      <c r="M42" s="40">
        <f>M38</f>
        <v>1.5326798170946807</v>
      </c>
      <c r="N42" s="386" t="s">
        <v>214</v>
      </c>
      <c r="O42" s="443"/>
    </row>
    <row r="43" spans="2:15" ht="16.5" customHeight="1">
      <c r="B43" s="434"/>
      <c r="C43" s="375" t="s">
        <v>9</v>
      </c>
      <c r="D43" s="200" t="s">
        <v>237</v>
      </c>
      <c r="E43" s="425" t="s">
        <v>1</v>
      </c>
      <c r="F43" s="5" t="s">
        <v>356</v>
      </c>
      <c r="G43" s="5"/>
      <c r="H43" s="386"/>
      <c r="I43" s="32" t="s">
        <v>209</v>
      </c>
      <c r="J43" s="32">
        <f>J40/100</f>
        <v>0.8</v>
      </c>
      <c r="K43" s="386" t="s">
        <v>8</v>
      </c>
      <c r="L43" s="406" t="s">
        <v>217</v>
      </c>
      <c r="M43" s="333">
        <f>M41*M42</f>
        <v>0.06386165904561171</v>
      </c>
      <c r="N43" s="396" t="s">
        <v>224</v>
      </c>
      <c r="O43" s="443"/>
    </row>
    <row r="44" spans="2:15" ht="16.5" customHeight="1">
      <c r="B44" s="434"/>
      <c r="C44" s="418" t="s">
        <v>445</v>
      </c>
      <c r="D44" s="235"/>
      <c r="E44" s="397"/>
      <c r="F44" s="32" t="s">
        <v>205</v>
      </c>
      <c r="G44" s="32">
        <f>D24</f>
        <v>22</v>
      </c>
      <c r="H44" s="393" t="s">
        <v>4</v>
      </c>
      <c r="I44" s="428" t="s">
        <v>183</v>
      </c>
      <c r="J44" s="429">
        <f>J42/J43</f>
        <v>3212.677051580297</v>
      </c>
      <c r="K44" s="430" t="s">
        <v>190</v>
      </c>
      <c r="L44" s="194" t="s">
        <v>332</v>
      </c>
      <c r="M44" s="223"/>
      <c r="N44" s="397"/>
      <c r="O44" s="443"/>
    </row>
    <row r="45" spans="2:15" ht="16.5" customHeight="1">
      <c r="B45" s="434"/>
      <c r="C45" s="373" t="s">
        <v>371</v>
      </c>
      <c r="D45" s="32" t="s">
        <v>372</v>
      </c>
      <c r="E45" s="386"/>
      <c r="F45" s="32" t="s">
        <v>208</v>
      </c>
      <c r="G45" s="32">
        <f>D27</f>
        <v>0.74</v>
      </c>
      <c r="H45" s="57" t="s">
        <v>12</v>
      </c>
      <c r="I45" s="431" t="s">
        <v>331</v>
      </c>
      <c r="J45" s="432"/>
      <c r="K45" s="433"/>
      <c r="L45" s="32" t="s">
        <v>222</v>
      </c>
      <c r="M45" s="335">
        <f>J51</f>
        <v>5.49</v>
      </c>
      <c r="N45" s="386" t="s">
        <v>12</v>
      </c>
      <c r="O45" s="443"/>
    </row>
    <row r="46" spans="2:18" ht="16.5" customHeight="1">
      <c r="B46" s="434"/>
      <c r="C46" s="373" t="s">
        <v>368</v>
      </c>
      <c r="D46" s="32">
        <f>D23</f>
        <v>4500</v>
      </c>
      <c r="E46" s="386" t="s">
        <v>181</v>
      </c>
      <c r="F46" s="294" t="s">
        <v>211</v>
      </c>
      <c r="G46" s="291" t="s">
        <v>212</v>
      </c>
      <c r="H46" s="292"/>
      <c r="I46" s="401" t="s">
        <v>354</v>
      </c>
      <c r="J46" s="5"/>
      <c r="K46" s="386"/>
      <c r="L46" s="403" t="s">
        <v>239</v>
      </c>
      <c r="M46" s="364" t="s">
        <v>240</v>
      </c>
      <c r="N46" s="387"/>
      <c r="O46" s="443"/>
      <c r="R46" t="s">
        <v>0</v>
      </c>
    </row>
    <row r="47" spans="2:15" ht="16.5" customHeight="1">
      <c r="B47" s="434"/>
      <c r="C47" s="373" t="s">
        <v>367</v>
      </c>
      <c r="D47" s="38">
        <f>D22</f>
        <v>0.22222222222222224</v>
      </c>
      <c r="E47" s="386" t="s">
        <v>174</v>
      </c>
      <c r="F47" s="423" t="s">
        <v>211</v>
      </c>
      <c r="G47" s="417">
        <f>H2O_Enthalpy_t_p(G44,G45)</f>
        <v>92.291804673655</v>
      </c>
      <c r="H47" s="427" t="s">
        <v>180</v>
      </c>
      <c r="I47" s="373" t="s">
        <v>222</v>
      </c>
      <c r="J47" s="169">
        <f>D35</f>
        <v>4.75</v>
      </c>
      <c r="K47" s="386" t="s">
        <v>223</v>
      </c>
      <c r="L47" s="32" t="s">
        <v>239</v>
      </c>
      <c r="M47" s="334">
        <f>H2O_SaturationTemp_p(M45)</f>
        <v>155.3980951632928</v>
      </c>
      <c r="N47" s="386" t="s">
        <v>4</v>
      </c>
      <c r="O47" s="443"/>
    </row>
    <row r="48" spans="2:15" ht="16.5" customHeight="1">
      <c r="B48" s="434"/>
      <c r="C48" s="373" t="s">
        <v>371</v>
      </c>
      <c r="D48" s="32">
        <f>D46*D47</f>
        <v>1000.0000000000001</v>
      </c>
      <c r="E48" s="386" t="s">
        <v>216</v>
      </c>
      <c r="F48" s="5"/>
      <c r="G48" s="5"/>
      <c r="H48" s="5"/>
      <c r="I48" s="400" t="s">
        <v>330</v>
      </c>
      <c r="J48" s="5"/>
      <c r="K48" s="386"/>
      <c r="L48" s="294" t="s">
        <v>245</v>
      </c>
      <c r="M48" s="293" t="s">
        <v>246</v>
      </c>
      <c r="N48" s="390"/>
      <c r="O48" s="443"/>
    </row>
    <row r="49" spans="2:15" ht="16.5" customHeight="1">
      <c r="B49" s="434"/>
      <c r="C49" s="416" t="s">
        <v>371</v>
      </c>
      <c r="D49" s="420">
        <f>D48/3600</f>
        <v>0.2777777777777778</v>
      </c>
      <c r="E49" s="426" t="s">
        <v>27</v>
      </c>
      <c r="F49" s="5"/>
      <c r="G49" s="5"/>
      <c r="H49" s="5"/>
      <c r="I49" s="373" t="s">
        <v>297</v>
      </c>
      <c r="J49" s="169">
        <f>D26</f>
        <v>74</v>
      </c>
      <c r="K49" s="386" t="s">
        <v>193</v>
      </c>
      <c r="L49" s="402" t="s">
        <v>245</v>
      </c>
      <c r="M49" s="384">
        <f>1/SaturSteam_SpecVolume_t(M47)</f>
        <v>2.9148963461639297</v>
      </c>
      <c r="N49" s="398" t="s">
        <v>181</v>
      </c>
      <c r="O49" s="443"/>
    </row>
    <row r="50" spans="2:15" ht="16.5" customHeight="1">
      <c r="B50" s="434"/>
      <c r="C50" s="5"/>
      <c r="D50" s="5"/>
      <c r="E50" s="5"/>
      <c r="F50" s="5"/>
      <c r="G50" s="5"/>
      <c r="H50" s="5"/>
      <c r="I50" s="373" t="s">
        <v>297</v>
      </c>
      <c r="J50" s="32">
        <f>J49/100</f>
        <v>0.74</v>
      </c>
      <c r="K50" s="386" t="s">
        <v>12</v>
      </c>
      <c r="L50" s="5"/>
      <c r="M50" s="5"/>
      <c r="N50" s="5"/>
      <c r="O50" s="443"/>
    </row>
    <row r="51" spans="2:21" ht="16.5" customHeight="1" thickBot="1">
      <c r="B51" s="438"/>
      <c r="C51" s="439"/>
      <c r="D51" s="439"/>
      <c r="E51" s="439"/>
      <c r="F51" s="439"/>
      <c r="G51" s="439"/>
      <c r="H51" s="439"/>
      <c r="I51" s="473" t="s">
        <v>222</v>
      </c>
      <c r="J51" s="514">
        <f>J50+J47</f>
        <v>5.49</v>
      </c>
      <c r="K51" s="440" t="s">
        <v>12</v>
      </c>
      <c r="L51" s="439"/>
      <c r="M51" s="439"/>
      <c r="N51" s="441" t="s">
        <v>0</v>
      </c>
      <c r="O51" s="444"/>
      <c r="T51" s="5"/>
      <c r="U51" s="5" t="s">
        <v>0</v>
      </c>
    </row>
    <row r="52" spans="3:16" ht="13.5" thickTop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3:16" ht="7.5" customHeight="1" thickBot="1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3.5" thickTop="1">
      <c r="B54" s="435"/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72" t="s">
        <v>329</v>
      </c>
      <c r="N54" s="437"/>
      <c r="O54" s="442"/>
      <c r="P54" s="5"/>
    </row>
    <row r="55" spans="2:16" ht="14.25">
      <c r="B55" s="434"/>
      <c r="C55" s="449" t="s">
        <v>328</v>
      </c>
      <c r="D55" s="414"/>
      <c r="E55" s="414"/>
      <c r="F55" s="457" t="s">
        <v>327</v>
      </c>
      <c r="G55" s="414"/>
      <c r="H55" s="460"/>
      <c r="I55" s="465" t="s">
        <v>360</v>
      </c>
      <c r="J55" s="432"/>
      <c r="K55" s="433"/>
      <c r="L55" s="5"/>
      <c r="M55" s="211"/>
      <c r="N55" s="211"/>
      <c r="O55" s="477"/>
      <c r="P55" s="5"/>
    </row>
    <row r="56" spans="2:16" ht="15.75">
      <c r="B56" s="434"/>
      <c r="C56" s="445" t="s">
        <v>250</v>
      </c>
      <c r="D56" s="222" t="s">
        <v>251</v>
      </c>
      <c r="E56" s="20"/>
      <c r="F56" s="379" t="s">
        <v>239</v>
      </c>
      <c r="G56" s="218">
        <f>M47</f>
        <v>155.3980951632928</v>
      </c>
      <c r="H56" s="20" t="s">
        <v>4</v>
      </c>
      <c r="I56" s="462" t="s">
        <v>243</v>
      </c>
      <c r="J56" s="214" t="s">
        <v>244</v>
      </c>
      <c r="K56" s="466" t="s">
        <v>167</v>
      </c>
      <c r="L56" s="5"/>
      <c r="M56" s="211"/>
      <c r="N56" s="211"/>
      <c r="O56" s="477"/>
      <c r="P56" s="5"/>
    </row>
    <row r="57" spans="2:16" ht="16.5">
      <c r="B57" s="434"/>
      <c r="C57" s="380" t="s">
        <v>217</v>
      </c>
      <c r="D57" s="38">
        <f>M43</f>
        <v>0.06386165904561171</v>
      </c>
      <c r="E57" s="5" t="s">
        <v>224</v>
      </c>
      <c r="F57" s="374" t="s">
        <v>252</v>
      </c>
      <c r="G57" s="368" t="s">
        <v>253</v>
      </c>
      <c r="H57" s="369"/>
      <c r="I57" s="373" t="s">
        <v>245</v>
      </c>
      <c r="J57" s="40">
        <f>D58</f>
        <v>2.9148963461639297</v>
      </c>
      <c r="K57" s="386" t="s">
        <v>181</v>
      </c>
      <c r="L57" s="5"/>
      <c r="M57" s="211"/>
      <c r="N57" s="211"/>
      <c r="O57" s="477"/>
      <c r="P57" s="5"/>
    </row>
    <row r="58" spans="2:16" ht="16.5">
      <c r="B58" s="434"/>
      <c r="C58" s="373" t="s">
        <v>245</v>
      </c>
      <c r="D58" s="40">
        <f>M49</f>
        <v>2.9148963461639297</v>
      </c>
      <c r="E58" s="5" t="s">
        <v>181</v>
      </c>
      <c r="F58" s="378" t="s">
        <v>252</v>
      </c>
      <c r="G58" s="341">
        <f>SaturSteam_DynViscosity_t(G56)</f>
        <v>1.4192648000956581E-05</v>
      </c>
      <c r="H58" s="372" t="s">
        <v>38</v>
      </c>
      <c r="I58" s="373" t="s">
        <v>10</v>
      </c>
      <c r="J58" s="217">
        <f>D69</f>
        <v>11.514470748542232</v>
      </c>
      <c r="K58" s="386" t="s">
        <v>15</v>
      </c>
      <c r="L58" s="5"/>
      <c r="M58" s="211"/>
      <c r="N58" s="211"/>
      <c r="O58" s="477"/>
      <c r="P58" s="5"/>
    </row>
    <row r="59" spans="2:16" ht="16.5">
      <c r="B59" s="434"/>
      <c r="C59" s="381" t="s">
        <v>250</v>
      </c>
      <c r="D59" s="339">
        <f>D57/D58</f>
        <v>0.021908723831519813</v>
      </c>
      <c r="E59" s="399" t="s">
        <v>264</v>
      </c>
      <c r="F59" s="454" t="s">
        <v>326</v>
      </c>
      <c r="G59" s="223"/>
      <c r="H59" s="195"/>
      <c r="I59" s="456" t="s">
        <v>243</v>
      </c>
      <c r="J59" s="220">
        <f>(J57/2)*J58^2</f>
        <v>193.2329045020714</v>
      </c>
      <c r="K59" s="408" t="s">
        <v>249</v>
      </c>
      <c r="L59" s="5"/>
      <c r="M59" s="211"/>
      <c r="N59" s="211"/>
      <c r="O59" s="477"/>
      <c r="P59" s="5"/>
    </row>
    <row r="60" spans="2:16" ht="15.75">
      <c r="B60" s="434"/>
      <c r="C60" s="446" t="s">
        <v>325</v>
      </c>
      <c r="D60" s="209"/>
      <c r="E60" s="194"/>
      <c r="F60" s="379" t="s">
        <v>265</v>
      </c>
      <c r="G60" s="210" t="s">
        <v>266</v>
      </c>
      <c r="H60" s="20"/>
      <c r="I60" s="378" t="s">
        <v>243</v>
      </c>
      <c r="J60" s="344">
        <f>J59/1000</f>
        <v>0.1932329045020714</v>
      </c>
      <c r="K60" s="396" t="s">
        <v>254</v>
      </c>
      <c r="L60" s="5"/>
      <c r="M60" s="211"/>
      <c r="N60" s="211"/>
      <c r="O60" s="477"/>
      <c r="P60" s="5"/>
    </row>
    <row r="61" spans="2:16" ht="15.75">
      <c r="B61" s="434"/>
      <c r="C61" s="373" t="s">
        <v>11</v>
      </c>
      <c r="D61" s="237">
        <f>D37</f>
        <v>2</v>
      </c>
      <c r="E61" s="5" t="s">
        <v>7</v>
      </c>
      <c r="F61" s="373" t="s">
        <v>252</v>
      </c>
      <c r="G61" s="48">
        <f>G58</f>
        <v>1.4192648000956581E-05</v>
      </c>
      <c r="H61" s="57" t="s">
        <v>38</v>
      </c>
      <c r="I61" s="463" t="s">
        <v>361</v>
      </c>
      <c r="J61" s="223"/>
      <c r="K61" s="467"/>
      <c r="L61" s="5"/>
      <c r="M61" s="211"/>
      <c r="N61" s="211"/>
      <c r="O61" s="477"/>
      <c r="P61" s="5"/>
    </row>
    <row r="62" spans="2:16" ht="16.5">
      <c r="B62" s="434"/>
      <c r="C62" s="373" t="s">
        <v>270</v>
      </c>
      <c r="D62" s="237" t="s">
        <v>55</v>
      </c>
      <c r="E62" s="5"/>
      <c r="F62" s="373" t="s">
        <v>245</v>
      </c>
      <c r="G62" s="40">
        <f>M49</f>
        <v>2.9148963461639297</v>
      </c>
      <c r="H62" s="5" t="s">
        <v>181</v>
      </c>
      <c r="I62" s="379" t="s">
        <v>260</v>
      </c>
      <c r="J62" s="20" t="s">
        <v>261</v>
      </c>
      <c r="K62" s="391"/>
      <c r="L62" s="5"/>
      <c r="M62" s="211"/>
      <c r="N62" s="211"/>
      <c r="O62" s="477"/>
      <c r="P62" s="5"/>
    </row>
    <row r="63" spans="2:16" ht="15.75">
      <c r="B63" s="434"/>
      <c r="C63" s="374" t="s">
        <v>20</v>
      </c>
      <c r="D63" s="367" t="s">
        <v>273</v>
      </c>
      <c r="E63" s="369"/>
      <c r="F63" s="447" t="s">
        <v>265</v>
      </c>
      <c r="G63" s="342">
        <f>G61/G62</f>
        <v>4.869006069335684E-06</v>
      </c>
      <c r="H63" s="238" t="s">
        <v>24</v>
      </c>
      <c r="I63" s="373" t="s">
        <v>28</v>
      </c>
      <c r="J63" s="38">
        <f>G74</f>
        <v>0.024690725582695007</v>
      </c>
      <c r="K63" s="386"/>
      <c r="L63" s="5"/>
      <c r="M63" s="211"/>
      <c r="N63" s="211"/>
      <c r="O63" s="477"/>
      <c r="P63" s="5"/>
    </row>
    <row r="64" spans="2:16" ht="12.75">
      <c r="B64" s="434"/>
      <c r="C64" s="373" t="s">
        <v>20</v>
      </c>
      <c r="D64" s="46">
        <f>Pipe_Imp_CS_Dint_dn_sch(D61,D62)/1000</f>
        <v>0.04922</v>
      </c>
      <c r="E64" s="5" t="s">
        <v>2</v>
      </c>
      <c r="F64" s="455" t="s">
        <v>323</v>
      </c>
      <c r="G64" s="209"/>
      <c r="H64" s="209"/>
      <c r="I64" s="373" t="s">
        <v>14</v>
      </c>
      <c r="J64" s="46">
        <f>D64</f>
        <v>0.04922</v>
      </c>
      <c r="K64" s="386" t="s">
        <v>2</v>
      </c>
      <c r="L64" s="5"/>
      <c r="M64" s="211"/>
      <c r="N64" s="211"/>
      <c r="O64" s="477"/>
      <c r="P64" s="5"/>
    </row>
    <row r="65" spans="2:16" ht="16.5">
      <c r="B65" s="434"/>
      <c r="C65" s="373" t="s">
        <v>22</v>
      </c>
      <c r="D65" s="46">
        <f>(PI()/4)*D64^2</f>
        <v>0.0019027121879912306</v>
      </c>
      <c r="E65" s="5" t="s">
        <v>277</v>
      </c>
      <c r="F65" s="456" t="s">
        <v>16</v>
      </c>
      <c r="G65" s="5" t="s">
        <v>276</v>
      </c>
      <c r="H65" s="5"/>
      <c r="I65" s="456" t="s">
        <v>243</v>
      </c>
      <c r="J65" s="38">
        <f>J60</f>
        <v>0.1932329045020714</v>
      </c>
      <c r="K65" s="408" t="s">
        <v>254</v>
      </c>
      <c r="L65" s="5"/>
      <c r="M65" s="449" t="s">
        <v>322</v>
      </c>
      <c r="N65" s="414"/>
      <c r="O65" s="478"/>
      <c r="P65" s="5"/>
    </row>
    <row r="66" spans="2:16" ht="15.75">
      <c r="B66" s="434"/>
      <c r="C66" s="373" t="s">
        <v>10</v>
      </c>
      <c r="D66" s="32" t="s">
        <v>21</v>
      </c>
      <c r="E66" s="5"/>
      <c r="F66" s="456" t="s">
        <v>10</v>
      </c>
      <c r="G66" s="217">
        <f>D69</f>
        <v>11.514470748542232</v>
      </c>
      <c r="H66" s="5" t="s">
        <v>15</v>
      </c>
      <c r="I66" s="378" t="s">
        <v>260</v>
      </c>
      <c r="J66" s="333">
        <f>J63*(1/J64)*J65</f>
        <v>0.09693337299081177</v>
      </c>
      <c r="K66" s="396" t="s">
        <v>271</v>
      </c>
      <c r="L66" s="5"/>
      <c r="M66" s="380" t="s">
        <v>257</v>
      </c>
      <c r="N66" s="207" t="s">
        <v>258</v>
      </c>
      <c r="O66" s="443"/>
      <c r="P66" s="5"/>
    </row>
    <row r="67" spans="2:16" ht="16.5">
      <c r="B67" s="434"/>
      <c r="C67" s="373" t="s">
        <v>23</v>
      </c>
      <c r="D67" s="225">
        <f>D59</f>
        <v>0.021908723831519813</v>
      </c>
      <c r="E67" s="5" t="s">
        <v>264</v>
      </c>
      <c r="F67" s="456" t="s">
        <v>14</v>
      </c>
      <c r="G67" s="38">
        <f>D64</f>
        <v>0.04922</v>
      </c>
      <c r="H67" s="169" t="s">
        <v>2</v>
      </c>
      <c r="I67" s="464" t="s">
        <v>324</v>
      </c>
      <c r="J67" s="337"/>
      <c r="K67" s="468"/>
      <c r="L67" s="5"/>
      <c r="M67" s="380" t="s">
        <v>262</v>
      </c>
      <c r="N67" s="207" t="s">
        <v>263</v>
      </c>
      <c r="O67" s="443"/>
      <c r="P67" s="5"/>
    </row>
    <row r="68" spans="2:16" ht="16.5">
      <c r="B68" s="434"/>
      <c r="C68" s="373" t="s">
        <v>22</v>
      </c>
      <c r="D68" s="46">
        <f>D65</f>
        <v>0.0019027121879912306</v>
      </c>
      <c r="E68" s="5" t="s">
        <v>277</v>
      </c>
      <c r="F68" s="373" t="s">
        <v>265</v>
      </c>
      <c r="G68" s="172">
        <f>G63</f>
        <v>4.869006069335684E-06</v>
      </c>
      <c r="H68" s="5" t="s">
        <v>24</v>
      </c>
      <c r="I68" s="456" t="s">
        <v>3</v>
      </c>
      <c r="J68" s="32">
        <v>100</v>
      </c>
      <c r="K68" s="386" t="s">
        <v>2</v>
      </c>
      <c r="L68" s="5"/>
      <c r="M68" s="380" t="s">
        <v>262</v>
      </c>
      <c r="N68" s="38">
        <f>M43</f>
        <v>0.06386165904561171</v>
      </c>
      <c r="O68" s="443" t="s">
        <v>267</v>
      </c>
      <c r="P68" s="5"/>
    </row>
    <row r="69" spans="2:16" ht="16.5">
      <c r="B69" s="434"/>
      <c r="C69" s="447" t="s">
        <v>10</v>
      </c>
      <c r="D69" s="340">
        <f>D67/D68</f>
        <v>11.514470748542232</v>
      </c>
      <c r="E69" s="238" t="s">
        <v>15</v>
      </c>
      <c r="F69" s="378" t="s">
        <v>16</v>
      </c>
      <c r="G69" s="343">
        <f>G66*G67/G68</f>
        <v>116397.93464471358</v>
      </c>
      <c r="H69" s="399"/>
      <c r="I69" s="373" t="s">
        <v>305</v>
      </c>
      <c r="J69" s="32" t="s">
        <v>278</v>
      </c>
      <c r="K69" s="386"/>
      <c r="L69" s="5"/>
      <c r="M69" s="373" t="s">
        <v>269</v>
      </c>
      <c r="N69" s="40">
        <f>J80</f>
        <v>911.6803391310026</v>
      </c>
      <c r="O69" s="443" t="s">
        <v>181</v>
      </c>
      <c r="P69" s="5"/>
    </row>
    <row r="70" spans="2:16" ht="16.5">
      <c r="B70" s="434"/>
      <c r="C70" s="418" t="s">
        <v>319</v>
      </c>
      <c r="D70" s="209"/>
      <c r="E70" s="194"/>
      <c r="F70" s="382" t="s">
        <v>362</v>
      </c>
      <c r="G70" s="209"/>
      <c r="H70" s="194"/>
      <c r="I70" s="373" t="s">
        <v>260</v>
      </c>
      <c r="J70" s="38">
        <f>J66</f>
        <v>0.09693337299081177</v>
      </c>
      <c r="K70" s="459" t="s">
        <v>271</v>
      </c>
      <c r="L70" s="5"/>
      <c r="M70" s="381" t="s">
        <v>257</v>
      </c>
      <c r="N70" s="345">
        <f>N68/N69</f>
        <v>7.0048301257087E-05</v>
      </c>
      <c r="O70" s="479" t="s">
        <v>264</v>
      </c>
      <c r="P70" s="5"/>
    </row>
    <row r="71" spans="2:16" ht="14.25">
      <c r="B71" s="434"/>
      <c r="C71" s="448" t="s">
        <v>363</v>
      </c>
      <c r="D71" s="20"/>
      <c r="E71" s="20"/>
      <c r="F71" s="376" t="s">
        <v>28</v>
      </c>
      <c r="G71" s="295" t="s">
        <v>304</v>
      </c>
      <c r="H71" s="292"/>
      <c r="I71" s="456" t="s">
        <v>3</v>
      </c>
      <c r="J71" s="32">
        <f>J68</f>
        <v>100</v>
      </c>
      <c r="K71" s="459" t="s">
        <v>2</v>
      </c>
      <c r="L71" s="5"/>
      <c r="M71" s="469" t="s">
        <v>321</v>
      </c>
      <c r="N71" s="338"/>
      <c r="O71" s="480"/>
      <c r="P71" s="5"/>
    </row>
    <row r="72" spans="2:16" ht="15">
      <c r="B72" s="434"/>
      <c r="C72" s="373" t="s">
        <v>9</v>
      </c>
      <c r="D72" s="169" t="str">
        <f>D43</f>
        <v>0.1</v>
      </c>
      <c r="E72" s="371" t="s">
        <v>1</v>
      </c>
      <c r="F72" s="373" t="s">
        <v>25</v>
      </c>
      <c r="G72" s="38">
        <f>D77</f>
        <v>0.0020316944331572532</v>
      </c>
      <c r="H72" s="5"/>
      <c r="I72" s="447" t="s">
        <v>305</v>
      </c>
      <c r="J72" s="334">
        <f>J70*J71</f>
        <v>9.693337299081177</v>
      </c>
      <c r="K72" s="452" t="s">
        <v>279</v>
      </c>
      <c r="L72" s="5"/>
      <c r="M72" s="379" t="s">
        <v>11</v>
      </c>
      <c r="N72" s="214">
        <f>D41</f>
        <v>1</v>
      </c>
      <c r="O72" s="481" t="s">
        <v>7</v>
      </c>
      <c r="P72" s="5"/>
    </row>
    <row r="73" spans="2:16" ht="12.75">
      <c r="B73" s="434"/>
      <c r="C73" s="400" t="s">
        <v>319</v>
      </c>
      <c r="D73" s="5"/>
      <c r="E73" s="57"/>
      <c r="F73" s="373" t="s">
        <v>16</v>
      </c>
      <c r="G73" s="263">
        <f>G69</f>
        <v>116397.93464471358</v>
      </c>
      <c r="H73" s="5"/>
      <c r="I73" s="382" t="s">
        <v>320</v>
      </c>
      <c r="J73" s="209"/>
      <c r="K73" s="397"/>
      <c r="L73" s="5"/>
      <c r="M73" s="373" t="s">
        <v>270</v>
      </c>
      <c r="N73" s="169" t="str">
        <f>D42</f>
        <v>XS</v>
      </c>
      <c r="O73" s="443"/>
      <c r="P73" s="5"/>
    </row>
    <row r="74" spans="2:16" ht="12.75">
      <c r="B74" s="434"/>
      <c r="C74" s="373" t="s">
        <v>25</v>
      </c>
      <c r="D74" s="5" t="s">
        <v>26</v>
      </c>
      <c r="E74" s="57"/>
      <c r="F74" s="416" t="s">
        <v>28</v>
      </c>
      <c r="G74" s="458">
        <v>0.024690725582695007</v>
      </c>
      <c r="H74" s="461"/>
      <c r="I74" s="400" t="s">
        <v>448</v>
      </c>
      <c r="J74" s="5"/>
      <c r="K74" s="386"/>
      <c r="L74" s="5"/>
      <c r="M74" s="470" t="s">
        <v>365</v>
      </c>
      <c r="N74" s="369"/>
      <c r="O74" s="482"/>
      <c r="P74" s="5"/>
    </row>
    <row r="75" spans="2:16" ht="15">
      <c r="B75" s="434"/>
      <c r="C75" s="373" t="s">
        <v>9</v>
      </c>
      <c r="D75" s="169" t="str">
        <f>D39</f>
        <v>0.1</v>
      </c>
      <c r="E75" s="408" t="s">
        <v>1</v>
      </c>
      <c r="F75" s="5"/>
      <c r="G75" s="5"/>
      <c r="H75" s="5"/>
      <c r="I75" s="373" t="s">
        <v>281</v>
      </c>
      <c r="J75" s="32" t="s">
        <v>222</v>
      </c>
      <c r="K75" s="386" t="s">
        <v>12</v>
      </c>
      <c r="L75" s="5"/>
      <c r="M75" s="373" t="s">
        <v>20</v>
      </c>
      <c r="N75" s="46">
        <f>Pipe_Imp_CS_Dint_dn_sch(N72,N73)/1000</f>
        <v>0.0243</v>
      </c>
      <c r="O75" s="443"/>
      <c r="P75" s="5"/>
    </row>
    <row r="76" spans="2:16" ht="16.5">
      <c r="B76" s="434"/>
      <c r="C76" s="373" t="s">
        <v>14</v>
      </c>
      <c r="D76" s="32">
        <f>D64*1000</f>
        <v>49.22</v>
      </c>
      <c r="E76" s="393" t="s">
        <v>1</v>
      </c>
      <c r="F76" s="5"/>
      <c r="G76" s="5"/>
      <c r="H76" s="5"/>
      <c r="I76" s="373" t="s">
        <v>281</v>
      </c>
      <c r="J76" s="32">
        <f>M45</f>
        <v>5.49</v>
      </c>
      <c r="K76" s="386" t="s">
        <v>12</v>
      </c>
      <c r="L76" s="5"/>
      <c r="M76" s="373" t="s">
        <v>22</v>
      </c>
      <c r="N76" s="46">
        <f>(PI()/4)*N75^2</f>
        <v>0.00046376976150455917</v>
      </c>
      <c r="O76" s="443" t="s">
        <v>277</v>
      </c>
      <c r="P76" s="5"/>
    </row>
    <row r="77" spans="2:16" ht="15">
      <c r="B77" s="434"/>
      <c r="C77" s="450" t="s">
        <v>25</v>
      </c>
      <c r="D77" s="451">
        <f>D75/D76</f>
        <v>0.0020316944331572532</v>
      </c>
      <c r="E77" s="453"/>
      <c r="F77" s="5"/>
      <c r="G77" s="5"/>
      <c r="H77" s="5"/>
      <c r="I77" s="373" t="s">
        <v>282</v>
      </c>
      <c r="J77" s="32" t="s">
        <v>283</v>
      </c>
      <c r="K77" s="386"/>
      <c r="L77" s="5"/>
      <c r="M77" s="373" t="s">
        <v>10</v>
      </c>
      <c r="N77" s="32" t="s">
        <v>21</v>
      </c>
      <c r="O77" s="443"/>
      <c r="P77" s="5"/>
    </row>
    <row r="78" spans="2:16" ht="16.5">
      <c r="B78" s="434"/>
      <c r="C78" s="5"/>
      <c r="D78" s="5"/>
      <c r="E78" s="5"/>
      <c r="F78" s="5"/>
      <c r="G78" s="5"/>
      <c r="H78" s="5"/>
      <c r="I78" s="373" t="s">
        <v>284</v>
      </c>
      <c r="J78" s="47">
        <f>M47</f>
        <v>155.3980951632928</v>
      </c>
      <c r="K78" s="386" t="s">
        <v>4</v>
      </c>
      <c r="L78" s="5"/>
      <c r="M78" s="373" t="s">
        <v>23</v>
      </c>
      <c r="N78" s="226">
        <f>N70</f>
        <v>7.0048301257087E-05</v>
      </c>
      <c r="O78" s="443" t="s">
        <v>264</v>
      </c>
      <c r="P78" s="5"/>
    </row>
    <row r="79" spans="2:16" ht="16.5">
      <c r="B79" s="434"/>
      <c r="C79" s="5"/>
      <c r="D79" s="5"/>
      <c r="E79" s="5"/>
      <c r="F79" s="169" t="s">
        <v>168</v>
      </c>
      <c r="G79" s="45">
        <v>9.80665</v>
      </c>
      <c r="H79" s="5" t="s">
        <v>169</v>
      </c>
      <c r="I79" s="374" t="s">
        <v>269</v>
      </c>
      <c r="J79" s="370" t="s">
        <v>285</v>
      </c>
      <c r="K79" s="387"/>
      <c r="L79" s="5"/>
      <c r="M79" s="375" t="s">
        <v>22</v>
      </c>
      <c r="N79" s="46">
        <f>N76</f>
        <v>0.00046376976150455917</v>
      </c>
      <c r="O79" s="483" t="s">
        <v>277</v>
      </c>
      <c r="P79" s="5"/>
    </row>
    <row r="80" spans="2:16" ht="16.5" customHeight="1" thickBot="1">
      <c r="B80" s="438"/>
      <c r="C80" s="441" t="str">
        <f>O3</f>
        <v>cjc. Rev. 02.08.2013</v>
      </c>
      <c r="D80" s="439"/>
      <c r="E80" s="439"/>
      <c r="F80" s="439"/>
      <c r="G80" s="439"/>
      <c r="H80" s="439"/>
      <c r="I80" s="473" t="s">
        <v>269</v>
      </c>
      <c r="J80" s="474">
        <f>1/SaturWater_SpecVolume_t(J78)</f>
        <v>911.6803391310026</v>
      </c>
      <c r="K80" s="440" t="s">
        <v>181</v>
      </c>
      <c r="L80" s="439"/>
      <c r="M80" s="475" t="s">
        <v>10</v>
      </c>
      <c r="N80" s="476">
        <f>N78/N79</f>
        <v>0.1510411136548375</v>
      </c>
      <c r="O80" s="484" t="s">
        <v>15</v>
      </c>
      <c r="P80" s="5"/>
    </row>
    <row r="81" ht="13.5" thickTop="1">
      <c r="P81" s="5"/>
    </row>
    <row r="82" ht="13.5" thickBot="1">
      <c r="P82" s="5"/>
    </row>
    <row r="83" spans="2:15" ht="13.5" thickTop="1">
      <c r="B83" s="28"/>
      <c r="C83" s="29"/>
      <c r="D83" s="29"/>
      <c r="E83" s="29"/>
      <c r="F83" s="29"/>
      <c r="G83" s="29"/>
      <c r="H83" s="29"/>
      <c r="I83" s="322"/>
      <c r="J83" s="29"/>
      <c r="K83" s="29"/>
      <c r="L83" s="29"/>
      <c r="M83" s="29"/>
      <c r="N83" s="29"/>
      <c r="O83" s="30"/>
    </row>
    <row r="84" spans="2:15" ht="12.75">
      <c r="B84" s="31"/>
      <c r="C84" s="491" t="s">
        <v>449</v>
      </c>
      <c r="D84" s="492"/>
      <c r="E84" s="493"/>
      <c r="F84" s="494" t="s">
        <v>450</v>
      </c>
      <c r="G84" s="495"/>
      <c r="H84" s="496"/>
      <c r="I84" s="497" t="s">
        <v>452</v>
      </c>
      <c r="J84" s="498"/>
      <c r="K84" s="498"/>
      <c r="L84" s="491" t="s">
        <v>453</v>
      </c>
      <c r="M84" s="493"/>
      <c r="N84" s="499"/>
      <c r="O84" s="33" t="s">
        <v>0</v>
      </c>
    </row>
    <row r="85" spans="2:15" ht="15.75">
      <c r="B85" s="31"/>
      <c r="C85" s="456" t="s">
        <v>383</v>
      </c>
      <c r="D85" s="169" t="s">
        <v>207</v>
      </c>
      <c r="E85" s="310"/>
      <c r="F85" s="500" t="s">
        <v>451</v>
      </c>
      <c r="G85" s="501"/>
      <c r="H85" s="502"/>
      <c r="I85" s="169" t="s">
        <v>385</v>
      </c>
      <c r="J85" s="169" t="s">
        <v>384</v>
      </c>
      <c r="K85" s="310"/>
      <c r="L85" s="311" t="s">
        <v>389</v>
      </c>
      <c r="M85" s="371" t="s">
        <v>390</v>
      </c>
      <c r="N85" s="313"/>
      <c r="O85" s="33"/>
    </row>
    <row r="86" spans="2:15" ht="16.5">
      <c r="B86" s="31"/>
      <c r="C86" s="373" t="s">
        <v>382</v>
      </c>
      <c r="D86" s="32">
        <f>D23</f>
        <v>4500</v>
      </c>
      <c r="E86" s="386" t="s">
        <v>181</v>
      </c>
      <c r="F86" s="32" t="s">
        <v>182</v>
      </c>
      <c r="G86" s="32" t="s">
        <v>291</v>
      </c>
      <c r="H86" s="5"/>
      <c r="I86" s="311" t="s">
        <v>383</v>
      </c>
      <c r="J86" s="309">
        <f>D89</f>
        <v>0.2777777777777778</v>
      </c>
      <c r="K86" s="310" t="s">
        <v>27</v>
      </c>
      <c r="L86" s="311" t="s">
        <v>385</v>
      </c>
      <c r="M86" s="309">
        <f>J88</f>
        <v>0.22222222222222224</v>
      </c>
      <c r="N86" s="313" t="s">
        <v>27</v>
      </c>
      <c r="O86" s="33"/>
    </row>
    <row r="87" spans="2:15" ht="16.5">
      <c r="B87" s="31"/>
      <c r="C87" s="373" t="s">
        <v>381</v>
      </c>
      <c r="D87" s="38">
        <f>D47</f>
        <v>0.22222222222222224</v>
      </c>
      <c r="E87" s="386" t="s">
        <v>174</v>
      </c>
      <c r="F87" s="32" t="s">
        <v>288</v>
      </c>
      <c r="G87" s="169">
        <f>G26</f>
        <v>0.2</v>
      </c>
      <c r="H87" s="5" t="s">
        <v>13</v>
      </c>
      <c r="I87" s="311" t="s">
        <v>182</v>
      </c>
      <c r="J87" s="309">
        <f>G89</f>
        <v>0.05555555555555556</v>
      </c>
      <c r="K87" s="310" t="s">
        <v>27</v>
      </c>
      <c r="L87" s="311" t="s">
        <v>187</v>
      </c>
      <c r="M87" s="309">
        <f>G35</f>
        <v>0.01388888888888889</v>
      </c>
      <c r="N87" s="313" t="s">
        <v>27</v>
      </c>
      <c r="O87" s="33"/>
    </row>
    <row r="88" spans="2:15" ht="15">
      <c r="B88" s="31"/>
      <c r="C88" s="373" t="s">
        <v>383</v>
      </c>
      <c r="D88" s="32">
        <f>D48</f>
        <v>1000.0000000000001</v>
      </c>
      <c r="E88" s="386" t="s">
        <v>216</v>
      </c>
      <c r="F88" s="32" t="s">
        <v>206</v>
      </c>
      <c r="G88" s="309">
        <f>G27</f>
        <v>0.2777777777777778</v>
      </c>
      <c r="H88" s="14" t="s">
        <v>27</v>
      </c>
      <c r="I88" s="305" t="s">
        <v>385</v>
      </c>
      <c r="J88" s="333">
        <f>J86-J87</f>
        <v>0.22222222222222224</v>
      </c>
      <c r="K88" s="306" t="s">
        <v>27</v>
      </c>
      <c r="L88" s="305" t="s">
        <v>389</v>
      </c>
      <c r="M88" s="333">
        <f>M86+M87</f>
        <v>0.23611111111111113</v>
      </c>
      <c r="N88" s="306" t="s">
        <v>27</v>
      </c>
      <c r="O88" s="33"/>
    </row>
    <row r="89" spans="2:15" ht="15">
      <c r="B89" s="31"/>
      <c r="C89" s="450" t="s">
        <v>383</v>
      </c>
      <c r="D89" s="458">
        <f>D49</f>
        <v>0.2777777777777778</v>
      </c>
      <c r="E89" s="471" t="s">
        <v>27</v>
      </c>
      <c r="F89" s="247" t="s">
        <v>182</v>
      </c>
      <c r="G89" s="333">
        <f>G87*G88</f>
        <v>0.05555555555555556</v>
      </c>
      <c r="H89" s="248" t="s">
        <v>27</v>
      </c>
      <c r="I89" s="5"/>
      <c r="J89" s="5"/>
      <c r="K89" s="5"/>
      <c r="L89" s="5"/>
      <c r="M89" s="5"/>
      <c r="N89" s="5"/>
      <c r="O89" s="33"/>
    </row>
    <row r="90" spans="2:15" ht="12.75">
      <c r="B90" s="31"/>
      <c r="C90" s="5"/>
      <c r="D90" s="5"/>
      <c r="E90" s="5"/>
      <c r="I90" s="5"/>
      <c r="J90" s="5"/>
      <c r="K90" s="5"/>
      <c r="L90" s="5"/>
      <c r="M90" s="5"/>
      <c r="N90" s="5"/>
      <c r="O90" s="33"/>
    </row>
    <row r="91" spans="2:15" ht="13.5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3"/>
    </row>
    <row r="92" ht="13.5" thickTop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2:U91"/>
  <sheetViews>
    <sheetView zoomScalePageLayoutView="0" workbookViewId="0" topLeftCell="A1">
      <selection activeCell="Q10" sqref="Q10"/>
    </sheetView>
  </sheetViews>
  <sheetFormatPr defaultColWidth="11.421875" defaultRowHeight="12.75"/>
  <cols>
    <col min="1" max="2" width="3.57421875" style="0" customWidth="1"/>
    <col min="3" max="5" width="11.421875" style="0" customWidth="1"/>
    <col min="6" max="6" width="12.00390625" style="0" bestFit="1" customWidth="1"/>
    <col min="7" max="7" width="12.140625" style="0" bestFit="1" customWidth="1"/>
    <col min="8" max="10" width="11.421875" style="0" customWidth="1"/>
    <col min="11" max="11" width="11.7109375" style="0" customWidth="1"/>
    <col min="12" max="12" width="13.421875" style="0" customWidth="1"/>
    <col min="13" max="14" width="11.421875" style="0" customWidth="1"/>
    <col min="15" max="15" width="12.140625" style="0" customWidth="1"/>
    <col min="16" max="16" width="13.28125" style="0" customWidth="1"/>
    <col min="17" max="18" width="11.421875" style="0" customWidth="1"/>
    <col min="19" max="19" width="10.8515625" style="0" customWidth="1"/>
  </cols>
  <sheetData>
    <row r="2" ht="21">
      <c r="C2" s="176" t="s">
        <v>311</v>
      </c>
    </row>
    <row r="3" ht="13.5" thickBot="1">
      <c r="O3" s="515" t="s">
        <v>467</v>
      </c>
    </row>
    <row r="4" spans="2:15" ht="13.5" thickTop="1">
      <c r="B4" s="28"/>
      <c r="C4" s="29" t="s">
        <v>312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2:15" ht="16.5">
      <c r="B5" s="31"/>
      <c r="C5" s="5" t="s">
        <v>399</v>
      </c>
      <c r="D5" s="32" t="s">
        <v>381</v>
      </c>
      <c r="E5" s="38">
        <f>D22</f>
        <v>0.22222222222222224</v>
      </c>
      <c r="F5" s="5" t="s">
        <v>174</v>
      </c>
      <c r="G5" s="179" t="s">
        <v>313</v>
      </c>
      <c r="H5" s="180" t="s">
        <v>398</v>
      </c>
      <c r="I5" s="326">
        <f>D32</f>
        <v>80</v>
      </c>
      <c r="J5" s="182" t="s">
        <v>202</v>
      </c>
      <c r="K5" s="5"/>
      <c r="L5" s="5"/>
      <c r="M5" s="5"/>
      <c r="N5" s="5"/>
      <c r="O5" s="33"/>
    </row>
    <row r="6" spans="2:15" ht="16.5">
      <c r="B6" s="31"/>
      <c r="C6" s="5" t="s">
        <v>242</v>
      </c>
      <c r="D6" s="327" t="s">
        <v>401</v>
      </c>
      <c r="E6" s="32">
        <f>D23</f>
        <v>4500</v>
      </c>
      <c r="F6" s="5" t="s">
        <v>181</v>
      </c>
      <c r="G6" s="310" t="s">
        <v>407</v>
      </c>
      <c r="H6" s="5"/>
      <c r="I6" s="5"/>
      <c r="J6" s="5"/>
      <c r="K6" s="5"/>
      <c r="L6" s="5" t="s">
        <v>316</v>
      </c>
      <c r="M6" s="5"/>
      <c r="N6" s="5"/>
      <c r="O6" s="33"/>
    </row>
    <row r="7" spans="2:15" ht="15.75" thickBot="1">
      <c r="B7" s="31"/>
      <c r="C7" s="5" t="s">
        <v>238</v>
      </c>
      <c r="D7" s="32" t="s">
        <v>186</v>
      </c>
      <c r="E7" s="32">
        <f>D24</f>
        <v>22</v>
      </c>
      <c r="F7" s="5" t="s">
        <v>403</v>
      </c>
      <c r="G7" s="5"/>
      <c r="H7" s="331" t="s">
        <v>406</v>
      </c>
      <c r="I7" s="5"/>
      <c r="J7" s="5"/>
      <c r="K7" s="5"/>
      <c r="L7" s="325" t="s">
        <v>298</v>
      </c>
      <c r="M7" s="300" t="s">
        <v>392</v>
      </c>
      <c r="N7" s="300">
        <f>D35</f>
        <v>4.75</v>
      </c>
      <c r="O7" s="323" t="s">
        <v>393</v>
      </c>
    </row>
    <row r="8" spans="2:15" ht="15.75">
      <c r="B8" s="31"/>
      <c r="C8" s="5" t="s">
        <v>235</v>
      </c>
      <c r="D8" s="32" t="s">
        <v>192</v>
      </c>
      <c r="E8" s="40">
        <f>D27</f>
        <v>0.74</v>
      </c>
      <c r="F8" s="310" t="s">
        <v>12</v>
      </c>
      <c r="G8" s="183"/>
      <c r="H8" s="184" t="s">
        <v>314</v>
      </c>
      <c r="I8" s="184"/>
      <c r="J8" s="185"/>
      <c r="K8" s="5"/>
      <c r="L8" s="186" t="s">
        <v>317</v>
      </c>
      <c r="M8" s="193" t="s">
        <v>217</v>
      </c>
      <c r="N8" s="308">
        <f>M43</f>
        <v>0.06386006987545195</v>
      </c>
      <c r="O8" s="324" t="s">
        <v>224</v>
      </c>
    </row>
    <row r="9" spans="2:15" ht="15">
      <c r="B9" s="31"/>
      <c r="C9" s="5" t="s">
        <v>400</v>
      </c>
      <c r="D9" s="32" t="s">
        <v>402</v>
      </c>
      <c r="E9" s="32">
        <f>D29</f>
        <v>80</v>
      </c>
      <c r="F9" s="310" t="s">
        <v>202</v>
      </c>
      <c r="G9" s="187"/>
      <c r="H9" s="5"/>
      <c r="I9" s="5"/>
      <c r="J9" s="188"/>
      <c r="K9" s="5"/>
      <c r="L9" s="5"/>
      <c r="M9" s="5"/>
      <c r="N9" s="5"/>
      <c r="O9" s="33"/>
    </row>
    <row r="10" spans="2:15" ht="15">
      <c r="B10" s="31"/>
      <c r="C10" s="310" t="s">
        <v>408</v>
      </c>
      <c r="D10" s="32" t="s">
        <v>383</v>
      </c>
      <c r="E10" s="38">
        <f>D49</f>
        <v>0.2777777777777778</v>
      </c>
      <c r="F10" s="310" t="s">
        <v>27</v>
      </c>
      <c r="G10" s="187"/>
      <c r="H10" s="5"/>
      <c r="I10" s="5"/>
      <c r="J10" s="188"/>
      <c r="K10" s="5"/>
      <c r="L10" s="5" t="s">
        <v>318</v>
      </c>
      <c r="M10" s="5"/>
      <c r="N10" s="5"/>
      <c r="O10" s="33"/>
    </row>
    <row r="11" spans="2:15" ht="15">
      <c r="B11" s="31"/>
      <c r="C11" s="5"/>
      <c r="D11" s="5"/>
      <c r="E11" s="5"/>
      <c r="F11" s="5"/>
      <c r="G11" s="187"/>
      <c r="H11" s="5"/>
      <c r="I11" s="5"/>
      <c r="J11" s="188"/>
      <c r="K11" s="5"/>
      <c r="L11" s="177" t="s">
        <v>400</v>
      </c>
      <c r="M11" s="300" t="s">
        <v>394</v>
      </c>
      <c r="N11" s="300">
        <f>D30</f>
        <v>95</v>
      </c>
      <c r="O11" s="323" t="s">
        <v>202</v>
      </c>
    </row>
    <row r="12" spans="2:15" ht="15.75" thickBot="1">
      <c r="B12" s="31"/>
      <c r="C12" s="5"/>
      <c r="D12" s="5"/>
      <c r="E12" s="5"/>
      <c r="F12" s="5"/>
      <c r="G12" s="189"/>
      <c r="H12" s="190"/>
      <c r="I12" s="190"/>
      <c r="J12" s="191"/>
      <c r="K12" s="5"/>
      <c r="L12" s="328" t="s">
        <v>408</v>
      </c>
      <c r="M12" s="301" t="s">
        <v>389</v>
      </c>
      <c r="N12" s="308">
        <f>M88</f>
        <v>0.23611111111111113</v>
      </c>
      <c r="O12" s="324" t="s">
        <v>27</v>
      </c>
    </row>
    <row r="13" spans="2:15" ht="12.75">
      <c r="B13" s="3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33"/>
    </row>
    <row r="14" spans="2:15" ht="12.75">
      <c r="B14" s="31"/>
      <c r="C14" s="5"/>
      <c r="D14" s="5"/>
      <c r="E14" s="5"/>
      <c r="F14" s="5"/>
      <c r="G14" s="5"/>
      <c r="H14" s="5"/>
      <c r="I14" s="5"/>
      <c r="J14" s="5"/>
      <c r="K14" s="5" t="s">
        <v>0</v>
      </c>
      <c r="L14" s="5"/>
      <c r="M14" s="5"/>
      <c r="N14" s="5"/>
      <c r="O14" s="33"/>
    </row>
    <row r="15" spans="2:15" ht="15.75">
      <c r="B15" s="31"/>
      <c r="C15" s="179" t="s">
        <v>405</v>
      </c>
      <c r="D15" s="181"/>
      <c r="E15" s="178"/>
      <c r="F15" s="192" t="s">
        <v>262</v>
      </c>
      <c r="G15" s="302">
        <f>N68</f>
        <v>0.06386006987545195</v>
      </c>
      <c r="H15" s="170" t="s">
        <v>267</v>
      </c>
      <c r="K15" s="5"/>
      <c r="L15" s="5"/>
      <c r="M15" s="5"/>
      <c r="N15" s="5"/>
      <c r="O15" s="33"/>
    </row>
    <row r="16" spans="2:15" ht="15.75">
      <c r="B16" s="31"/>
      <c r="C16" s="5"/>
      <c r="D16" s="5"/>
      <c r="E16" s="179" t="s">
        <v>315</v>
      </c>
      <c r="F16" s="181"/>
      <c r="G16" s="181"/>
      <c r="H16" s="329" t="s">
        <v>404</v>
      </c>
      <c r="I16" s="330">
        <f>G40</f>
        <v>0.04166666666666667</v>
      </c>
      <c r="J16" s="182" t="s">
        <v>27</v>
      </c>
      <c r="K16" s="5"/>
      <c r="L16" s="5"/>
      <c r="M16" s="5"/>
      <c r="N16" s="5"/>
      <c r="O16" s="33"/>
    </row>
    <row r="17" spans="2:15" ht="13.5" thickBot="1"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</row>
    <row r="18" ht="13.5" thickTop="1"/>
    <row r="19" ht="13.5" thickBot="1"/>
    <row r="20" spans="2:15" ht="16.5" customHeight="1" thickTop="1">
      <c r="B20" s="254"/>
      <c r="C20" s="261" t="s">
        <v>0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5"/>
    </row>
    <row r="21" spans="2:15" ht="16.5" customHeight="1">
      <c r="B21" s="66"/>
      <c r="C21" s="271" t="s">
        <v>170</v>
      </c>
      <c r="D21" s="272"/>
      <c r="E21" s="273"/>
      <c r="F21" s="274" t="s">
        <v>348</v>
      </c>
      <c r="G21" s="272"/>
      <c r="H21" s="273"/>
      <c r="I21" s="196" t="s">
        <v>342</v>
      </c>
      <c r="J21" s="20"/>
      <c r="K21" s="21"/>
      <c r="L21" s="212" t="s">
        <v>227</v>
      </c>
      <c r="M21" s="20"/>
      <c r="N21" s="21"/>
      <c r="O21" s="67"/>
    </row>
    <row r="22" spans="2:15" ht="16.5" customHeight="1">
      <c r="B22" s="66"/>
      <c r="C22" s="197" t="s">
        <v>381</v>
      </c>
      <c r="D22" s="198">
        <f>10/12/3.75</f>
        <v>0.22222222222222224</v>
      </c>
      <c r="E22" s="21" t="s">
        <v>174</v>
      </c>
      <c r="F22" s="230" t="s">
        <v>347</v>
      </c>
      <c r="G22" s="244"/>
      <c r="H22" s="245"/>
      <c r="I22" s="227" t="s">
        <v>343</v>
      </c>
      <c r="J22" s="5"/>
      <c r="K22" s="5"/>
      <c r="L22" s="171" t="s">
        <v>447</v>
      </c>
      <c r="M22" s="362">
        <f>J50</f>
        <v>5.49</v>
      </c>
      <c r="N22" t="s">
        <v>12</v>
      </c>
      <c r="O22" s="67"/>
    </row>
    <row r="23" spans="2:15" ht="16.5" customHeight="1">
      <c r="B23" s="66"/>
      <c r="C23" s="171" t="s">
        <v>382</v>
      </c>
      <c r="D23" s="200">
        <v>4500</v>
      </c>
      <c r="E23" s="14" t="s">
        <v>181</v>
      </c>
      <c r="F23" s="171" t="s">
        <v>182</v>
      </c>
      <c r="G23" s="32" t="s">
        <v>391</v>
      </c>
      <c r="H23" s="14"/>
      <c r="I23" s="171" t="s">
        <v>220</v>
      </c>
      <c r="J23" s="32" t="s">
        <v>221</v>
      </c>
      <c r="K23" s="173" t="s">
        <v>0</v>
      </c>
      <c r="L23" s="363" t="s">
        <v>185</v>
      </c>
      <c r="M23" s="364" t="s">
        <v>226</v>
      </c>
      <c r="N23" s="365"/>
      <c r="O23" s="67"/>
    </row>
    <row r="24" spans="2:15" ht="16.5" customHeight="1">
      <c r="B24" s="66"/>
      <c r="C24" s="171" t="s">
        <v>186</v>
      </c>
      <c r="D24" s="200">
        <v>22</v>
      </c>
      <c r="E24" s="14" t="s">
        <v>4</v>
      </c>
      <c r="F24" s="171" t="s">
        <v>288</v>
      </c>
      <c r="G24" s="229" t="s">
        <v>357</v>
      </c>
      <c r="H24" s="14"/>
      <c r="I24" s="171" t="s">
        <v>220</v>
      </c>
      <c r="J24" s="32">
        <f>G45</f>
        <v>0.74</v>
      </c>
      <c r="K24" s="173" t="s">
        <v>12</v>
      </c>
      <c r="L24" s="233" t="s">
        <v>185</v>
      </c>
      <c r="M24" s="334">
        <f>SaturSteam_Enthalpy_p(M22)</f>
        <v>2751.6168388095894</v>
      </c>
      <c r="N24" s="234" t="s">
        <v>180</v>
      </c>
      <c r="O24" s="67"/>
    </row>
    <row r="25" spans="2:15" ht="16.5" customHeight="1">
      <c r="B25" s="66"/>
      <c r="C25" s="171" t="s">
        <v>297</v>
      </c>
      <c r="D25" s="200">
        <v>74</v>
      </c>
      <c r="E25" s="14" t="s">
        <v>193</v>
      </c>
      <c r="F25" s="171" t="s">
        <v>397</v>
      </c>
      <c r="G25" s="169">
        <f>D29</f>
        <v>80</v>
      </c>
      <c r="H25" s="14" t="s">
        <v>202</v>
      </c>
      <c r="I25" s="363" t="s">
        <v>225</v>
      </c>
      <c r="J25" s="366" t="s">
        <v>226</v>
      </c>
      <c r="K25" s="365"/>
      <c r="L25" s="241" t="s">
        <v>301</v>
      </c>
      <c r="M25" s="8"/>
      <c r="N25" s="243"/>
      <c r="O25" s="67"/>
    </row>
    <row r="26" spans="2:15" ht="16.5" customHeight="1">
      <c r="B26" s="66"/>
      <c r="C26" s="171" t="s">
        <v>192</v>
      </c>
      <c r="D26" s="200">
        <v>74</v>
      </c>
      <c r="E26" s="14" t="s">
        <v>193</v>
      </c>
      <c r="F26" s="171" t="s">
        <v>288</v>
      </c>
      <c r="G26" s="40">
        <f>(100-G25)/100</f>
        <v>0.2</v>
      </c>
      <c r="H26" s="14" t="s">
        <v>13</v>
      </c>
      <c r="I26" s="233" t="s">
        <v>225</v>
      </c>
      <c r="J26" s="334">
        <f>SaturSteam_Enthalpy_p(J24)</f>
        <v>2662.4334459378924</v>
      </c>
      <c r="K26" s="234" t="s">
        <v>180</v>
      </c>
      <c r="L26" s="171" t="s">
        <v>191</v>
      </c>
      <c r="M26" s="206" t="s">
        <v>230</v>
      </c>
      <c r="N26" s="14"/>
      <c r="O26" s="67"/>
    </row>
    <row r="27" spans="2:15" ht="16.5" customHeight="1">
      <c r="B27" s="66"/>
      <c r="C27" s="171" t="s">
        <v>192</v>
      </c>
      <c r="D27" s="40">
        <f>D26/100</f>
        <v>0.74</v>
      </c>
      <c r="E27" s="14" t="s">
        <v>12</v>
      </c>
      <c r="F27" s="298" t="s">
        <v>383</v>
      </c>
      <c r="G27" s="38">
        <f>D49</f>
        <v>0.2777777777777778</v>
      </c>
      <c r="H27" s="14" t="s">
        <v>27</v>
      </c>
      <c r="I27" s="175" t="s">
        <v>196</v>
      </c>
      <c r="J27" s="5"/>
      <c r="K27" s="14"/>
      <c r="L27" s="233" t="s">
        <v>191</v>
      </c>
      <c r="M27" s="334">
        <v>655.4992963536655</v>
      </c>
      <c r="N27" s="234" t="s">
        <v>180</v>
      </c>
      <c r="O27" s="67"/>
    </row>
    <row r="28" spans="2:15" ht="16.5" customHeight="1">
      <c r="B28" s="66"/>
      <c r="C28" s="4" t="s">
        <v>199</v>
      </c>
      <c r="D28" s="5"/>
      <c r="E28" s="14"/>
      <c r="F28" s="247" t="s">
        <v>182</v>
      </c>
      <c r="G28" s="333">
        <f>G26*G27</f>
        <v>0.05555555555555556</v>
      </c>
      <c r="H28" s="248" t="s">
        <v>27</v>
      </c>
      <c r="I28" s="171" t="s">
        <v>228</v>
      </c>
      <c r="J28" s="32" t="s">
        <v>229</v>
      </c>
      <c r="K28" s="173" t="s">
        <v>180</v>
      </c>
      <c r="L28" s="196" t="s">
        <v>379</v>
      </c>
      <c r="M28" s="5"/>
      <c r="N28" s="21"/>
      <c r="O28" s="67"/>
    </row>
    <row r="29" spans="2:15" ht="16.5" customHeight="1">
      <c r="B29" s="66"/>
      <c r="C29" s="171" t="s">
        <v>395</v>
      </c>
      <c r="D29" s="200">
        <v>80</v>
      </c>
      <c r="E29" s="14" t="s">
        <v>202</v>
      </c>
      <c r="F29" s="231" t="s">
        <v>346</v>
      </c>
      <c r="G29" s="39"/>
      <c r="H29" s="14"/>
      <c r="I29" s="171" t="s">
        <v>225</v>
      </c>
      <c r="J29" s="47">
        <f>J26</f>
        <v>2662.4334459378924</v>
      </c>
      <c r="K29" s="173" t="s">
        <v>180</v>
      </c>
      <c r="L29" s="171" t="s">
        <v>178</v>
      </c>
      <c r="M29" s="32" t="s">
        <v>179</v>
      </c>
      <c r="N29" s="199" t="s">
        <v>180</v>
      </c>
      <c r="O29" s="67"/>
    </row>
    <row r="30" spans="2:15" ht="16.5" customHeight="1">
      <c r="B30" s="66"/>
      <c r="C30" s="174" t="s">
        <v>396</v>
      </c>
      <c r="D30" s="200">
        <v>95</v>
      </c>
      <c r="E30" s="19" t="s">
        <v>202</v>
      </c>
      <c r="F30" s="171" t="s">
        <v>187</v>
      </c>
      <c r="G30" s="32" t="s">
        <v>289</v>
      </c>
      <c r="H30" s="14"/>
      <c r="I30" s="171" t="s">
        <v>211</v>
      </c>
      <c r="J30" s="47">
        <f>G47</f>
        <v>92.35576155269098</v>
      </c>
      <c r="K30" s="173" t="s">
        <v>180</v>
      </c>
      <c r="L30" s="171" t="s">
        <v>185</v>
      </c>
      <c r="M30" s="47">
        <f>M24</f>
        <v>2751.6168388095894</v>
      </c>
      <c r="N30" s="173" t="s">
        <v>180</v>
      </c>
      <c r="O30" s="67"/>
    </row>
    <row r="31" spans="2:15" ht="16.5" customHeight="1">
      <c r="B31" s="66"/>
      <c r="C31" s="196" t="s">
        <v>294</v>
      </c>
      <c r="D31" s="20"/>
      <c r="E31" s="21"/>
      <c r="F31" s="171" t="s">
        <v>290</v>
      </c>
      <c r="G31" s="229" t="s">
        <v>358</v>
      </c>
      <c r="H31" s="14"/>
      <c r="I31" s="247" t="s">
        <v>228</v>
      </c>
      <c r="J31" s="251">
        <f>J29-J30</f>
        <v>2570.0776843852013</v>
      </c>
      <c r="K31" s="249" t="s">
        <v>180</v>
      </c>
      <c r="L31" s="171" t="s">
        <v>191</v>
      </c>
      <c r="M31" s="47">
        <f>M27</f>
        <v>655.4992963536655</v>
      </c>
      <c r="N31" s="173" t="s">
        <v>180</v>
      </c>
      <c r="O31" s="67"/>
    </row>
    <row r="32" spans="2:15" ht="16.5" customHeight="1">
      <c r="B32" s="66"/>
      <c r="C32" s="171" t="s">
        <v>209</v>
      </c>
      <c r="D32" s="205">
        <v>80</v>
      </c>
      <c r="E32" s="173" t="s">
        <v>202</v>
      </c>
      <c r="F32" s="171" t="s">
        <v>396</v>
      </c>
      <c r="G32" s="228">
        <f>D30</f>
        <v>95</v>
      </c>
      <c r="H32" s="14" t="s">
        <v>202</v>
      </c>
      <c r="I32" s="275" t="s">
        <v>172</v>
      </c>
      <c r="J32" s="272"/>
      <c r="K32" s="273"/>
      <c r="L32" s="247" t="s">
        <v>178</v>
      </c>
      <c r="M32" s="334">
        <f>M30-M31</f>
        <v>2096.1175424559237</v>
      </c>
      <c r="N32" s="252" t="s">
        <v>180</v>
      </c>
      <c r="O32" s="67"/>
    </row>
    <row r="33" spans="2:15" ht="16.5" customHeight="1">
      <c r="B33" s="66"/>
      <c r="C33" s="196" t="s">
        <v>295</v>
      </c>
      <c r="D33" s="20"/>
      <c r="E33" s="21"/>
      <c r="F33" s="171" t="s">
        <v>290</v>
      </c>
      <c r="G33" s="40">
        <f>(100-G32)/100</f>
        <v>0.05</v>
      </c>
      <c r="H33" s="14" t="s">
        <v>13</v>
      </c>
      <c r="I33" s="240" t="s">
        <v>177</v>
      </c>
      <c r="J33" s="20"/>
      <c r="K33" s="21"/>
      <c r="L33" s="276" t="s">
        <v>198</v>
      </c>
      <c r="M33" s="35"/>
      <c r="N33" s="278"/>
      <c r="O33" s="67"/>
    </row>
    <row r="34" spans="2:15" ht="16.5" customHeight="1">
      <c r="B34" s="66"/>
      <c r="C34" s="175" t="s">
        <v>296</v>
      </c>
      <c r="D34" s="5"/>
      <c r="E34" s="14"/>
      <c r="F34" s="171" t="s">
        <v>206</v>
      </c>
      <c r="G34" s="40">
        <f>D49</f>
        <v>0.2777777777777778</v>
      </c>
      <c r="H34" s="5" t="s">
        <v>27</v>
      </c>
      <c r="I34" s="171" t="s">
        <v>183</v>
      </c>
      <c r="J34" s="57" t="s">
        <v>184</v>
      </c>
      <c r="K34" s="14"/>
      <c r="L34" s="197" t="s">
        <v>183</v>
      </c>
      <c r="M34" s="203" t="s">
        <v>201</v>
      </c>
      <c r="N34" s="21"/>
      <c r="O34" s="67"/>
    </row>
    <row r="35" spans="2:15" ht="16.5" customHeight="1">
      <c r="B35" s="66"/>
      <c r="C35" s="174" t="s">
        <v>222</v>
      </c>
      <c r="D35" s="200">
        <v>4.75</v>
      </c>
      <c r="E35" s="19" t="s">
        <v>223</v>
      </c>
      <c r="F35" s="247" t="s">
        <v>187</v>
      </c>
      <c r="G35" s="333">
        <f>G33*G34</f>
        <v>0.01388888888888889</v>
      </c>
      <c r="H35" s="248" t="s">
        <v>27</v>
      </c>
      <c r="I35" s="171" t="s">
        <v>188</v>
      </c>
      <c r="J35" s="32" t="s">
        <v>189</v>
      </c>
      <c r="K35" s="199" t="s">
        <v>190</v>
      </c>
      <c r="L35" s="204" t="s">
        <v>203</v>
      </c>
      <c r="M35" s="32" t="s">
        <v>204</v>
      </c>
      <c r="N35" s="14"/>
      <c r="O35" s="67"/>
    </row>
    <row r="36" spans="2:15" ht="16.5" customHeight="1">
      <c r="B36" s="66"/>
      <c r="C36" s="196" t="s">
        <v>303</v>
      </c>
      <c r="D36" s="20"/>
      <c r="E36" s="21"/>
      <c r="F36" s="271" t="s">
        <v>171</v>
      </c>
      <c r="G36" s="290"/>
      <c r="H36" s="272"/>
      <c r="I36" s="171" t="s">
        <v>194</v>
      </c>
      <c r="J36" s="201" t="s">
        <v>195</v>
      </c>
      <c r="K36" s="14"/>
      <c r="L36" s="171" t="s">
        <v>183</v>
      </c>
      <c r="M36" s="47">
        <f>J43</f>
        <v>3212.5971054815013</v>
      </c>
      <c r="N36" s="199" t="s">
        <v>190</v>
      </c>
      <c r="O36" s="67"/>
    </row>
    <row r="37" spans="2:15" ht="16.5" customHeight="1">
      <c r="B37" s="66"/>
      <c r="C37" s="171" t="s">
        <v>11</v>
      </c>
      <c r="D37" s="200">
        <v>2</v>
      </c>
      <c r="E37" s="14" t="s">
        <v>7</v>
      </c>
      <c r="F37" s="197" t="s">
        <v>175</v>
      </c>
      <c r="G37" s="203" t="s">
        <v>176</v>
      </c>
      <c r="H37" s="20"/>
      <c r="I37" s="202" t="s">
        <v>197</v>
      </c>
      <c r="J37" s="5"/>
      <c r="K37" s="14"/>
      <c r="L37" s="171" t="s">
        <v>178</v>
      </c>
      <c r="M37" s="47">
        <f>M32</f>
        <v>2096.1175424559237</v>
      </c>
      <c r="N37" s="199" t="s">
        <v>210</v>
      </c>
      <c r="O37" s="67"/>
    </row>
    <row r="38" spans="2:15" ht="16.5" customHeight="1">
      <c r="B38" s="66"/>
      <c r="C38" s="171" t="s">
        <v>270</v>
      </c>
      <c r="D38" s="200" t="s">
        <v>54</v>
      </c>
      <c r="E38" s="14"/>
      <c r="F38" s="171" t="s">
        <v>182</v>
      </c>
      <c r="G38" s="38">
        <f>G28</f>
        <v>0.05555555555555556</v>
      </c>
      <c r="H38" s="5" t="s">
        <v>27</v>
      </c>
      <c r="I38" s="202" t="s">
        <v>302</v>
      </c>
      <c r="J38" s="5"/>
      <c r="K38" s="14"/>
      <c r="L38" s="250" t="s">
        <v>203</v>
      </c>
      <c r="M38" s="336">
        <f>M36/M37</f>
        <v>1.5326416770108466</v>
      </c>
      <c r="N38" s="248" t="s">
        <v>214</v>
      </c>
      <c r="O38" s="67"/>
    </row>
    <row r="39" spans="2:15" ht="16.5" customHeight="1">
      <c r="B39" s="66"/>
      <c r="C39" s="174" t="s">
        <v>9</v>
      </c>
      <c r="D39" s="200" t="s">
        <v>237</v>
      </c>
      <c r="E39" s="239" t="s">
        <v>1</v>
      </c>
      <c r="F39" s="171" t="s">
        <v>187</v>
      </c>
      <c r="G39" s="38">
        <f>G35</f>
        <v>0.01388888888888889</v>
      </c>
      <c r="H39" s="5" t="s">
        <v>27</v>
      </c>
      <c r="I39" s="171" t="s">
        <v>209</v>
      </c>
      <c r="J39" s="169">
        <f>D32</f>
        <v>80</v>
      </c>
      <c r="K39" s="173" t="s">
        <v>202</v>
      </c>
      <c r="L39" s="271" t="s">
        <v>215</v>
      </c>
      <c r="M39" s="290"/>
      <c r="N39" s="273"/>
      <c r="O39" s="67"/>
    </row>
    <row r="40" spans="2:15" ht="16.5" customHeight="1">
      <c r="B40" s="66"/>
      <c r="C40" s="196" t="s">
        <v>306</v>
      </c>
      <c r="D40" s="20"/>
      <c r="E40" s="21"/>
      <c r="F40" s="247" t="s">
        <v>175</v>
      </c>
      <c r="G40" s="333">
        <f>G38-G39</f>
        <v>0.04166666666666667</v>
      </c>
      <c r="H40" s="248" t="s">
        <v>27</v>
      </c>
      <c r="I40" s="171" t="s">
        <v>183</v>
      </c>
      <c r="J40" s="32" t="s">
        <v>213</v>
      </c>
      <c r="K40" s="14"/>
      <c r="L40" s="207" t="s">
        <v>217</v>
      </c>
      <c r="M40" s="207" t="s">
        <v>218</v>
      </c>
      <c r="N40" s="14"/>
      <c r="O40" s="67"/>
    </row>
    <row r="41" spans="2:15" ht="16.5" customHeight="1">
      <c r="B41" s="66"/>
      <c r="C41" s="171" t="s">
        <v>11</v>
      </c>
      <c r="D41" s="200">
        <v>1</v>
      </c>
      <c r="E41" s="14" t="s">
        <v>7</v>
      </c>
      <c r="F41" s="280" t="s">
        <v>196</v>
      </c>
      <c r="G41" s="290"/>
      <c r="H41" s="273"/>
      <c r="I41" s="171" t="s">
        <v>188</v>
      </c>
      <c r="J41" s="47">
        <f>J31</f>
        <v>2570.0776843852013</v>
      </c>
      <c r="K41" s="199" t="s">
        <v>190</v>
      </c>
      <c r="L41" s="32" t="s">
        <v>175</v>
      </c>
      <c r="M41" s="38">
        <f>G40</f>
        <v>0.04166666666666667</v>
      </c>
      <c r="N41" s="14" t="s">
        <v>219</v>
      </c>
      <c r="O41" s="67"/>
    </row>
    <row r="42" spans="2:15" ht="16.5" customHeight="1">
      <c r="B42" s="66"/>
      <c r="C42" s="171" t="s">
        <v>270</v>
      </c>
      <c r="D42" s="200" t="s">
        <v>55</v>
      </c>
      <c r="E42" s="14"/>
      <c r="F42" s="236" t="s">
        <v>200</v>
      </c>
      <c r="G42" s="20"/>
      <c r="H42" s="20"/>
      <c r="I42" s="171" t="s">
        <v>209</v>
      </c>
      <c r="J42" s="32">
        <f>J39/100</f>
        <v>0.8</v>
      </c>
      <c r="K42" s="14" t="s">
        <v>8</v>
      </c>
      <c r="L42" s="207" t="s">
        <v>203</v>
      </c>
      <c r="M42" s="38">
        <f>M38</f>
        <v>1.5326416770108466</v>
      </c>
      <c r="N42" s="14" t="s">
        <v>214</v>
      </c>
      <c r="O42" s="67"/>
    </row>
    <row r="43" spans="2:15" ht="16.5" customHeight="1">
      <c r="B43" s="66"/>
      <c r="C43" s="174" t="s">
        <v>9</v>
      </c>
      <c r="D43" s="200" t="s">
        <v>237</v>
      </c>
      <c r="E43" s="239" t="s">
        <v>1</v>
      </c>
      <c r="F43" s="5" t="s">
        <v>293</v>
      </c>
      <c r="G43" s="5"/>
      <c r="H43" s="5"/>
      <c r="I43" s="247" t="s">
        <v>183</v>
      </c>
      <c r="J43" s="334">
        <f>J41/J42</f>
        <v>3212.5971054815013</v>
      </c>
      <c r="K43" s="252" t="s">
        <v>190</v>
      </c>
      <c r="L43" s="250" t="s">
        <v>217</v>
      </c>
      <c r="M43" s="333">
        <f>M41*M42</f>
        <v>0.06386006987545195</v>
      </c>
      <c r="N43" s="248" t="s">
        <v>224</v>
      </c>
      <c r="O43" s="67"/>
    </row>
    <row r="44" spans="2:15" ht="16.5" customHeight="1">
      <c r="B44" s="66"/>
      <c r="C44" s="284" t="s">
        <v>380</v>
      </c>
      <c r="D44" s="297"/>
      <c r="E44" s="278"/>
      <c r="F44" s="32" t="s">
        <v>205</v>
      </c>
      <c r="G44" s="32">
        <f>D24</f>
        <v>22</v>
      </c>
      <c r="H44" s="57" t="s">
        <v>4</v>
      </c>
      <c r="I44" s="281" t="s">
        <v>173</v>
      </c>
      <c r="J44" s="35"/>
      <c r="K44" s="278"/>
      <c r="L44" s="282" t="s">
        <v>232</v>
      </c>
      <c r="M44" s="290"/>
      <c r="N44" s="273"/>
      <c r="O44" s="67"/>
    </row>
    <row r="45" spans="2:15" ht="16.5" customHeight="1">
      <c r="B45" s="66"/>
      <c r="C45" s="299" t="s">
        <v>383</v>
      </c>
      <c r="D45" s="300" t="s">
        <v>207</v>
      </c>
      <c r="E45" s="170"/>
      <c r="F45" s="32" t="s">
        <v>208</v>
      </c>
      <c r="G45" s="32">
        <f>D27</f>
        <v>0.74</v>
      </c>
      <c r="H45" s="57" t="s">
        <v>12</v>
      </c>
      <c r="I45" s="175" t="s">
        <v>300</v>
      </c>
      <c r="J45" s="5"/>
      <c r="K45" s="14"/>
      <c r="L45" s="171" t="s">
        <v>222</v>
      </c>
      <c r="M45" s="169">
        <f>J50</f>
        <v>5.49</v>
      </c>
      <c r="N45" s="14" t="s">
        <v>12</v>
      </c>
      <c r="O45" s="67"/>
    </row>
    <row r="46" spans="2:15" ht="16.5" customHeight="1">
      <c r="B46" s="66"/>
      <c r="C46" s="298" t="s">
        <v>382</v>
      </c>
      <c r="D46" s="32">
        <f>D23</f>
        <v>4500</v>
      </c>
      <c r="E46" s="304" t="s">
        <v>181</v>
      </c>
      <c r="F46" s="32" t="s">
        <v>211</v>
      </c>
      <c r="G46" s="206" t="s">
        <v>212</v>
      </c>
      <c r="H46" s="5"/>
      <c r="I46" s="171" t="s">
        <v>222</v>
      </c>
      <c r="J46" s="169">
        <f>D35</f>
        <v>4.75</v>
      </c>
      <c r="K46" s="14" t="s">
        <v>223</v>
      </c>
      <c r="L46" s="363" t="s">
        <v>239</v>
      </c>
      <c r="M46" s="364" t="s">
        <v>240</v>
      </c>
      <c r="N46" s="365"/>
      <c r="O46" s="67"/>
    </row>
    <row r="47" spans="2:15" ht="16.5" customHeight="1">
      <c r="B47" s="66"/>
      <c r="C47" s="299" t="s">
        <v>381</v>
      </c>
      <c r="D47" s="302">
        <f>D22</f>
        <v>0.22222222222222224</v>
      </c>
      <c r="E47" s="170" t="s">
        <v>174</v>
      </c>
      <c r="F47" s="303" t="s">
        <v>211</v>
      </c>
      <c r="G47" s="348">
        <v>92.35576155269098</v>
      </c>
      <c r="H47" s="249" t="s">
        <v>180</v>
      </c>
      <c r="I47" s="4" t="s">
        <v>299</v>
      </c>
      <c r="J47" s="5"/>
      <c r="K47" s="14"/>
      <c r="L47" s="296" t="s">
        <v>239</v>
      </c>
      <c r="M47" s="334">
        <f>H2O_SaturationTemp_p(M45)</f>
        <v>155.3980951632928</v>
      </c>
      <c r="N47" s="332" t="s">
        <v>4</v>
      </c>
      <c r="O47" s="67"/>
    </row>
    <row r="48" spans="2:15" ht="16.5" customHeight="1">
      <c r="B48" s="66"/>
      <c r="C48" s="298" t="s">
        <v>383</v>
      </c>
      <c r="D48" s="32">
        <f>D46*D47</f>
        <v>1000.0000000000001</v>
      </c>
      <c r="E48" s="304" t="s">
        <v>216</v>
      </c>
      <c r="F48" s="5"/>
      <c r="G48" s="5"/>
      <c r="H48" s="5"/>
      <c r="I48" s="171" t="s">
        <v>297</v>
      </c>
      <c r="J48" s="169">
        <v>74</v>
      </c>
      <c r="K48" s="14" t="s">
        <v>193</v>
      </c>
      <c r="L48" s="171" t="s">
        <v>245</v>
      </c>
      <c r="M48" s="216" t="s">
        <v>246</v>
      </c>
      <c r="N48" s="14"/>
      <c r="O48" s="67"/>
    </row>
    <row r="49" spans="2:15" ht="16.5" customHeight="1">
      <c r="B49" s="66"/>
      <c r="C49" s="305" t="s">
        <v>383</v>
      </c>
      <c r="D49" s="333">
        <f>D48/3600</f>
        <v>0.2777777777777778</v>
      </c>
      <c r="E49" s="307" t="s">
        <v>27</v>
      </c>
      <c r="G49" s="5"/>
      <c r="H49" s="5"/>
      <c r="I49" s="171" t="s">
        <v>297</v>
      </c>
      <c r="J49" s="32">
        <f>J48/100</f>
        <v>0.74</v>
      </c>
      <c r="K49" s="14" t="s">
        <v>12</v>
      </c>
      <c r="L49" s="233" t="s">
        <v>245</v>
      </c>
      <c r="M49" s="336">
        <f>1/SaturSteam_SpecVolume_t(M47)</f>
        <v>2.9148963461639297</v>
      </c>
      <c r="N49" s="232" t="s">
        <v>181</v>
      </c>
      <c r="O49" s="67"/>
    </row>
    <row r="50" spans="2:15" ht="16.5" customHeight="1">
      <c r="B50" s="66"/>
      <c r="F50" s="5"/>
      <c r="G50" s="5"/>
      <c r="H50" s="5"/>
      <c r="I50" s="174" t="s">
        <v>222</v>
      </c>
      <c r="J50" s="63">
        <f>J49+J46</f>
        <v>5.49</v>
      </c>
      <c r="K50" s="19" t="s">
        <v>12</v>
      </c>
      <c r="L50" s="5"/>
      <c r="M50" s="5"/>
      <c r="N50" s="5"/>
      <c r="O50" s="67"/>
    </row>
    <row r="51" spans="2:21" ht="16.5" customHeight="1" thickBot="1">
      <c r="B51" s="256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9"/>
      <c r="T51" s="5"/>
      <c r="U51" s="5" t="s">
        <v>0</v>
      </c>
    </row>
    <row r="52" ht="13.5" thickTop="1"/>
    <row r="53" ht="7.5" customHeight="1" thickBot="1">
      <c r="M53" s="5"/>
    </row>
    <row r="54" spans="2:16" ht="13.5" thickTop="1">
      <c r="B54" s="25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255" t="s">
        <v>231</v>
      </c>
      <c r="N54" s="64"/>
      <c r="O54" s="65"/>
      <c r="P54" s="5"/>
    </row>
    <row r="55" spans="2:16" ht="14.25">
      <c r="B55" s="66"/>
      <c r="C55" s="275" t="s">
        <v>248</v>
      </c>
      <c r="D55" s="272"/>
      <c r="E55" s="273"/>
      <c r="F55" s="279" t="s">
        <v>247</v>
      </c>
      <c r="G55" s="272"/>
      <c r="H55" s="283"/>
      <c r="I55" s="284" t="s">
        <v>241</v>
      </c>
      <c r="J55" s="277"/>
      <c r="K55" s="278"/>
      <c r="L55" s="5"/>
      <c r="M55" s="211"/>
      <c r="N55" s="211"/>
      <c r="O55" s="264"/>
      <c r="P55" s="5"/>
    </row>
    <row r="56" spans="2:16" ht="18.75">
      <c r="B56" s="66"/>
      <c r="C56" s="221" t="s">
        <v>250</v>
      </c>
      <c r="D56" s="222" t="s">
        <v>251</v>
      </c>
      <c r="E56" s="21"/>
      <c r="F56" s="197" t="s">
        <v>239</v>
      </c>
      <c r="G56" s="218">
        <f>M47</f>
        <v>155.3980951632928</v>
      </c>
      <c r="H56" s="20" t="s">
        <v>4</v>
      </c>
      <c r="I56" s="213" t="s">
        <v>243</v>
      </c>
      <c r="J56" s="214" t="s">
        <v>244</v>
      </c>
      <c r="K56" s="215" t="s">
        <v>167</v>
      </c>
      <c r="L56" s="5"/>
      <c r="M56" s="211"/>
      <c r="N56" s="211"/>
      <c r="O56" s="264"/>
      <c r="P56" s="5"/>
    </row>
    <row r="57" spans="2:16" ht="18.75">
      <c r="B57" s="66"/>
      <c r="C57" s="204" t="s">
        <v>217</v>
      </c>
      <c r="D57" s="40">
        <f>M43</f>
        <v>0.06386006987545195</v>
      </c>
      <c r="E57" s="14" t="s">
        <v>224</v>
      </c>
      <c r="F57" s="363" t="s">
        <v>252</v>
      </c>
      <c r="G57" s="368" t="s">
        <v>253</v>
      </c>
      <c r="H57" s="369"/>
      <c r="I57" s="171" t="s">
        <v>245</v>
      </c>
      <c r="J57" s="40">
        <f>D58</f>
        <v>2.9148963461639297</v>
      </c>
      <c r="K57" s="14" t="s">
        <v>181</v>
      </c>
      <c r="L57" s="5"/>
      <c r="M57" s="211"/>
      <c r="N57" s="211"/>
      <c r="O57" s="264"/>
      <c r="P57" s="5"/>
    </row>
    <row r="58" spans="2:16" ht="18.75">
      <c r="B58" s="66"/>
      <c r="C58" s="171" t="s">
        <v>245</v>
      </c>
      <c r="D58" s="40">
        <f>M49</f>
        <v>2.9148963461639297</v>
      </c>
      <c r="E58" s="14" t="s">
        <v>181</v>
      </c>
      <c r="F58" s="247" t="s">
        <v>252</v>
      </c>
      <c r="G58" s="341">
        <f>SaturSteam_DynViscosity_t(G56)</f>
        <v>1.4192648000956581E-05</v>
      </c>
      <c r="H58" s="249" t="s">
        <v>38</v>
      </c>
      <c r="I58" s="171" t="s">
        <v>10</v>
      </c>
      <c r="J58" s="217">
        <f>D69</f>
        <v>11.51418421584652</v>
      </c>
      <c r="K58" s="14" t="s">
        <v>15</v>
      </c>
      <c r="L58" s="5"/>
      <c r="M58" s="211"/>
      <c r="N58" s="211"/>
      <c r="O58" s="264"/>
      <c r="P58" s="5"/>
    </row>
    <row r="59" spans="2:16" ht="18.75">
      <c r="B59" s="66"/>
      <c r="C59" s="250" t="s">
        <v>250</v>
      </c>
      <c r="D59" s="339">
        <f>D57/D58</f>
        <v>0.021908178642267424</v>
      </c>
      <c r="E59" s="248" t="s">
        <v>264</v>
      </c>
      <c r="F59" s="285" t="s">
        <v>259</v>
      </c>
      <c r="G59" s="35"/>
      <c r="H59" s="277"/>
      <c r="I59" s="219" t="s">
        <v>243</v>
      </c>
      <c r="J59" s="220">
        <f>(J57/2)*J58^2</f>
        <v>193.2232875848309</v>
      </c>
      <c r="K59" s="208" t="s">
        <v>249</v>
      </c>
      <c r="L59" s="5"/>
      <c r="M59" s="211"/>
      <c r="N59" s="211"/>
      <c r="O59" s="264"/>
      <c r="P59" s="5"/>
    </row>
    <row r="60" spans="2:16" ht="18.75">
      <c r="B60" s="66"/>
      <c r="C60" s="271" t="s">
        <v>268</v>
      </c>
      <c r="D60" s="290"/>
      <c r="E60" s="273"/>
      <c r="F60" s="197" t="s">
        <v>265</v>
      </c>
      <c r="G60" s="210" t="s">
        <v>266</v>
      </c>
      <c r="H60" s="20"/>
      <c r="I60" s="247" t="s">
        <v>243</v>
      </c>
      <c r="J60" s="344">
        <f>J59/1000</f>
        <v>0.1932232875848309</v>
      </c>
      <c r="K60" s="248" t="s">
        <v>254</v>
      </c>
      <c r="L60" s="5"/>
      <c r="M60" s="211"/>
      <c r="N60" s="211"/>
      <c r="O60" s="264"/>
      <c r="P60" s="5"/>
    </row>
    <row r="61" spans="2:16" ht="18.75">
      <c r="B61" s="66"/>
      <c r="C61" s="171" t="s">
        <v>11</v>
      </c>
      <c r="D61" s="237">
        <f>D37</f>
        <v>2</v>
      </c>
      <c r="E61" s="5" t="s">
        <v>7</v>
      </c>
      <c r="F61" s="171" t="s">
        <v>252</v>
      </c>
      <c r="G61" s="48">
        <f>G58</f>
        <v>1.4192648000956581E-05</v>
      </c>
      <c r="H61" s="57" t="s">
        <v>38</v>
      </c>
      <c r="I61" s="286" t="s">
        <v>256</v>
      </c>
      <c r="J61" s="35"/>
      <c r="K61" s="287"/>
      <c r="L61" s="5"/>
      <c r="M61" s="211"/>
      <c r="N61" s="211"/>
      <c r="O61" s="264"/>
      <c r="P61" s="5"/>
    </row>
    <row r="62" spans="2:16" ht="18.75">
      <c r="B62" s="66"/>
      <c r="C62" s="171" t="s">
        <v>270</v>
      </c>
      <c r="D62" s="237" t="s">
        <v>55</v>
      </c>
      <c r="E62" s="5"/>
      <c r="F62" s="171" t="s">
        <v>245</v>
      </c>
      <c r="G62" s="40">
        <f>M49</f>
        <v>2.9148963461639297</v>
      </c>
      <c r="H62" s="5" t="s">
        <v>181</v>
      </c>
      <c r="I62" s="197" t="s">
        <v>260</v>
      </c>
      <c r="J62" s="20" t="s">
        <v>261</v>
      </c>
      <c r="K62" s="21"/>
      <c r="L62" s="5"/>
      <c r="M62" s="211"/>
      <c r="N62" s="211"/>
      <c r="O62" s="264"/>
      <c r="P62" s="5"/>
    </row>
    <row r="63" spans="2:16" ht="18.75">
      <c r="B63" s="66"/>
      <c r="C63" s="363" t="s">
        <v>20</v>
      </c>
      <c r="D63" s="367" t="s">
        <v>273</v>
      </c>
      <c r="E63" s="365"/>
      <c r="F63" s="233" t="s">
        <v>265</v>
      </c>
      <c r="G63" s="342">
        <f>G61/G62</f>
        <v>4.869006069335684E-06</v>
      </c>
      <c r="H63" s="238" t="s">
        <v>24</v>
      </c>
      <c r="I63" s="171" t="s">
        <v>28</v>
      </c>
      <c r="J63" s="38">
        <f>G74</f>
        <v>0.024690725582695007</v>
      </c>
      <c r="K63" s="14"/>
      <c r="L63" s="5"/>
      <c r="M63" s="211"/>
      <c r="N63" s="211"/>
      <c r="O63" s="264"/>
      <c r="P63" s="5"/>
    </row>
    <row r="64" spans="2:16" ht="12.75">
      <c r="B64" s="66"/>
      <c r="C64" s="171" t="s">
        <v>20</v>
      </c>
      <c r="D64" s="46">
        <f>Pipe_Imp_CS_Dint_dn_sch(D61,D62)/1000</f>
        <v>0.04922</v>
      </c>
      <c r="E64" s="14" t="s">
        <v>2</v>
      </c>
      <c r="F64" s="289" t="s">
        <v>274</v>
      </c>
      <c r="G64" s="290"/>
      <c r="H64" s="290"/>
      <c r="I64" s="171" t="s">
        <v>14</v>
      </c>
      <c r="J64" s="46">
        <f>D64</f>
        <v>0.04922</v>
      </c>
      <c r="K64" s="14" t="s">
        <v>2</v>
      </c>
      <c r="L64" s="5"/>
      <c r="M64" s="211"/>
      <c r="N64" s="211"/>
      <c r="O64" s="264"/>
      <c r="P64" s="5"/>
    </row>
    <row r="65" spans="2:16" ht="16.5">
      <c r="B65" s="66"/>
      <c r="C65" s="171" t="s">
        <v>22</v>
      </c>
      <c r="D65" s="46">
        <f>(PI()/4)*D64^2</f>
        <v>0.0019027121879912306</v>
      </c>
      <c r="E65" s="14" t="s">
        <v>277</v>
      </c>
      <c r="F65" s="219" t="s">
        <v>16</v>
      </c>
      <c r="G65" s="5" t="s">
        <v>276</v>
      </c>
      <c r="H65" s="5"/>
      <c r="I65" s="219" t="s">
        <v>243</v>
      </c>
      <c r="J65" s="38">
        <f>J60</f>
        <v>0.1932232875848309</v>
      </c>
      <c r="K65" s="208" t="s">
        <v>254</v>
      </c>
      <c r="L65" s="5"/>
      <c r="M65" s="275" t="s">
        <v>255</v>
      </c>
      <c r="N65" s="272"/>
      <c r="O65" s="288"/>
      <c r="P65" s="5"/>
    </row>
    <row r="66" spans="2:16" ht="15.75">
      <c r="B66" s="66"/>
      <c r="C66" s="171" t="s">
        <v>10</v>
      </c>
      <c r="D66" s="32" t="s">
        <v>21</v>
      </c>
      <c r="E66" s="14"/>
      <c r="F66" s="219" t="s">
        <v>10</v>
      </c>
      <c r="G66" s="217">
        <f>D69</f>
        <v>11.51418421584652</v>
      </c>
      <c r="H66" s="5" t="s">
        <v>15</v>
      </c>
      <c r="I66" s="247" t="s">
        <v>260</v>
      </c>
      <c r="J66" s="333">
        <f>J63*(1/J64)*J65</f>
        <v>0.09692854875951278</v>
      </c>
      <c r="K66" s="248" t="s">
        <v>271</v>
      </c>
      <c r="L66" s="5"/>
      <c r="M66" s="204" t="s">
        <v>257</v>
      </c>
      <c r="N66" s="207" t="s">
        <v>258</v>
      </c>
      <c r="O66" s="67"/>
      <c r="P66" s="5"/>
    </row>
    <row r="67" spans="2:16" ht="16.5">
      <c r="B67" s="66"/>
      <c r="C67" s="171" t="s">
        <v>23</v>
      </c>
      <c r="D67" s="225">
        <f>D59</f>
        <v>0.021908178642267424</v>
      </c>
      <c r="E67" s="14" t="s">
        <v>264</v>
      </c>
      <c r="F67" s="219" t="s">
        <v>14</v>
      </c>
      <c r="G67" s="38">
        <f>D64</f>
        <v>0.04922</v>
      </c>
      <c r="H67" s="169" t="s">
        <v>2</v>
      </c>
      <c r="I67" s="279" t="s">
        <v>275</v>
      </c>
      <c r="J67" s="290"/>
      <c r="K67" s="273"/>
      <c r="L67" s="5"/>
      <c r="M67" s="204" t="s">
        <v>262</v>
      </c>
      <c r="N67" s="207" t="s">
        <v>263</v>
      </c>
      <c r="O67" s="67"/>
      <c r="P67" s="5"/>
    </row>
    <row r="68" spans="2:16" ht="16.5">
      <c r="B68" s="66"/>
      <c r="C68" s="171" t="s">
        <v>22</v>
      </c>
      <c r="D68" s="46">
        <f>D65</f>
        <v>0.0019027121879912306</v>
      </c>
      <c r="E68" s="14" t="s">
        <v>277</v>
      </c>
      <c r="F68" s="171" t="s">
        <v>265</v>
      </c>
      <c r="G68" s="172">
        <f>G63</f>
        <v>4.869006069335684E-06</v>
      </c>
      <c r="H68" s="5" t="s">
        <v>24</v>
      </c>
      <c r="I68" s="219" t="s">
        <v>3</v>
      </c>
      <c r="J68" s="32">
        <v>100</v>
      </c>
      <c r="K68" s="14" t="s">
        <v>2</v>
      </c>
      <c r="L68" s="5"/>
      <c r="M68" s="204" t="s">
        <v>262</v>
      </c>
      <c r="N68" s="38">
        <f>M43</f>
        <v>0.06386006987545195</v>
      </c>
      <c r="O68" s="67" t="s">
        <v>267</v>
      </c>
      <c r="P68" s="5"/>
    </row>
    <row r="69" spans="2:16" ht="16.5">
      <c r="B69" s="66"/>
      <c r="C69" s="233" t="s">
        <v>10</v>
      </c>
      <c r="D69" s="340">
        <f>D67/D68</f>
        <v>11.51418421584652</v>
      </c>
      <c r="E69" s="232" t="s">
        <v>15</v>
      </c>
      <c r="F69" s="247" t="s">
        <v>16</v>
      </c>
      <c r="G69" s="343">
        <f>G66*G67/G68</f>
        <v>116395.03813173287</v>
      </c>
      <c r="H69" s="248"/>
      <c r="I69" s="171" t="s">
        <v>305</v>
      </c>
      <c r="J69" s="32" t="s">
        <v>278</v>
      </c>
      <c r="K69" s="14"/>
      <c r="L69" s="5"/>
      <c r="M69" s="171" t="s">
        <v>269</v>
      </c>
      <c r="N69" s="40">
        <f>J80</f>
        <v>911.6803391310026</v>
      </c>
      <c r="O69" s="67" t="s">
        <v>181</v>
      </c>
      <c r="P69" s="5"/>
    </row>
    <row r="70" spans="2:16" ht="16.5">
      <c r="B70" s="66"/>
      <c r="C70" s="279" t="s">
        <v>233</v>
      </c>
      <c r="D70" s="290"/>
      <c r="E70" s="273"/>
      <c r="F70" s="282" t="s">
        <v>234</v>
      </c>
      <c r="G70" s="290"/>
      <c r="H70" s="273"/>
      <c r="I70" s="171" t="s">
        <v>260</v>
      </c>
      <c r="J70" s="38">
        <f>J66</f>
        <v>0.09692854875951278</v>
      </c>
      <c r="K70" s="224" t="s">
        <v>271</v>
      </c>
      <c r="L70" s="5"/>
      <c r="M70" s="250" t="s">
        <v>257</v>
      </c>
      <c r="N70" s="345">
        <f>N68/N69</f>
        <v>7.004655813497331E-05</v>
      </c>
      <c r="O70" s="265" t="s">
        <v>264</v>
      </c>
      <c r="P70" s="5"/>
    </row>
    <row r="71" spans="2:16" ht="14.25">
      <c r="B71" s="66"/>
      <c r="C71" s="212" t="s">
        <v>236</v>
      </c>
      <c r="D71" s="20"/>
      <c r="E71" s="21"/>
      <c r="F71" s="32" t="s">
        <v>28</v>
      </c>
      <c r="G71" s="262" t="s">
        <v>304</v>
      </c>
      <c r="H71" s="14"/>
      <c r="I71" s="219" t="s">
        <v>3</v>
      </c>
      <c r="J71" s="32">
        <f>J68</f>
        <v>100</v>
      </c>
      <c r="K71" s="224" t="s">
        <v>2</v>
      </c>
      <c r="L71" s="5"/>
      <c r="M71" s="246" t="s">
        <v>272</v>
      </c>
      <c r="N71" s="338"/>
      <c r="O71" s="266"/>
      <c r="P71" s="5"/>
    </row>
    <row r="72" spans="2:16" ht="15">
      <c r="B72" s="66"/>
      <c r="C72" s="171" t="s">
        <v>9</v>
      </c>
      <c r="D72" s="169" t="str">
        <f>D43</f>
        <v>0.1</v>
      </c>
      <c r="E72" s="208" t="s">
        <v>1</v>
      </c>
      <c r="F72" s="32" t="s">
        <v>25</v>
      </c>
      <c r="G72" s="38">
        <f>D77</f>
        <v>0.0020316944331572532</v>
      </c>
      <c r="H72" s="14"/>
      <c r="I72" s="233" t="s">
        <v>305</v>
      </c>
      <c r="J72" s="334">
        <f>J70*J71</f>
        <v>9.692854875951278</v>
      </c>
      <c r="K72" s="232" t="s">
        <v>279</v>
      </c>
      <c r="L72" s="5"/>
      <c r="M72" s="197" t="s">
        <v>11</v>
      </c>
      <c r="N72" s="214">
        <f>D41</f>
        <v>1</v>
      </c>
      <c r="O72" s="267" t="s">
        <v>7</v>
      </c>
      <c r="P72" s="5"/>
    </row>
    <row r="73" spans="2:16" ht="12.75">
      <c r="B73" s="66"/>
      <c r="C73" s="4" t="s">
        <v>233</v>
      </c>
      <c r="D73" s="5"/>
      <c r="E73" s="173"/>
      <c r="F73" s="32" t="s">
        <v>16</v>
      </c>
      <c r="G73" s="263">
        <f>G69</f>
        <v>116395.03813173287</v>
      </c>
      <c r="H73" s="14"/>
      <c r="I73" s="282" t="s">
        <v>280</v>
      </c>
      <c r="J73" s="290"/>
      <c r="K73" s="273"/>
      <c r="L73" s="5"/>
      <c r="M73" s="171" t="s">
        <v>270</v>
      </c>
      <c r="N73" s="169" t="str">
        <f>D42</f>
        <v>XS</v>
      </c>
      <c r="O73" s="67"/>
      <c r="P73" s="5"/>
    </row>
    <row r="74" spans="2:16" ht="12.75">
      <c r="B74" s="66"/>
      <c r="C74" s="171" t="s">
        <v>25</v>
      </c>
      <c r="D74" s="5" t="s">
        <v>26</v>
      </c>
      <c r="E74" s="173"/>
      <c r="F74" s="247" t="s">
        <v>28</v>
      </c>
      <c r="G74" s="333">
        <v>0.024690725582695007</v>
      </c>
      <c r="H74" s="248"/>
      <c r="I74" s="4" t="s">
        <v>307</v>
      </c>
      <c r="J74" s="5"/>
      <c r="K74" s="14"/>
      <c r="L74" s="5"/>
      <c r="M74" s="171" t="s">
        <v>20</v>
      </c>
      <c r="N74" s="46">
        <v>0.0243</v>
      </c>
      <c r="O74" s="67" t="s">
        <v>2</v>
      </c>
      <c r="P74" s="5"/>
    </row>
    <row r="75" spans="2:16" ht="16.5">
      <c r="B75" s="66"/>
      <c r="C75" s="171" t="s">
        <v>9</v>
      </c>
      <c r="D75" s="169" t="str">
        <f>D39</f>
        <v>0.1</v>
      </c>
      <c r="E75" s="208" t="s">
        <v>1</v>
      </c>
      <c r="F75" s="5"/>
      <c r="G75" s="5"/>
      <c r="H75" s="5"/>
      <c r="I75" s="171" t="s">
        <v>281</v>
      </c>
      <c r="J75" s="32" t="s">
        <v>222</v>
      </c>
      <c r="K75" s="14" t="s">
        <v>12</v>
      </c>
      <c r="L75" s="5"/>
      <c r="M75" s="171" t="s">
        <v>22</v>
      </c>
      <c r="N75" s="46">
        <f>(PI()/4)*N74^2</f>
        <v>0.00046376976150455917</v>
      </c>
      <c r="O75" s="67" t="s">
        <v>277</v>
      </c>
      <c r="P75" s="5"/>
    </row>
    <row r="76" spans="2:16" ht="15">
      <c r="B76" s="66"/>
      <c r="C76" s="171" t="s">
        <v>14</v>
      </c>
      <c r="D76" s="32">
        <f>D64*1000</f>
        <v>49.22</v>
      </c>
      <c r="E76" s="173" t="s">
        <v>1</v>
      </c>
      <c r="F76" s="5"/>
      <c r="G76" s="5"/>
      <c r="H76" s="5"/>
      <c r="I76" s="171" t="s">
        <v>281</v>
      </c>
      <c r="J76" s="32">
        <f>M45</f>
        <v>5.49</v>
      </c>
      <c r="K76" s="14" t="s">
        <v>12</v>
      </c>
      <c r="L76" s="5"/>
      <c r="M76" s="171" t="s">
        <v>10</v>
      </c>
      <c r="N76" s="32" t="s">
        <v>21</v>
      </c>
      <c r="O76" s="67"/>
      <c r="P76" s="5"/>
    </row>
    <row r="77" spans="2:16" ht="16.5">
      <c r="B77" s="66"/>
      <c r="C77" s="233" t="s">
        <v>25</v>
      </c>
      <c r="D77" s="346">
        <f>D75/D76</f>
        <v>0.0020316944331572532</v>
      </c>
      <c r="E77" s="234"/>
      <c r="F77" s="5"/>
      <c r="G77" s="5"/>
      <c r="H77" s="5"/>
      <c r="I77" s="171" t="s">
        <v>282</v>
      </c>
      <c r="J77" s="32" t="s">
        <v>283</v>
      </c>
      <c r="K77" s="14"/>
      <c r="L77" s="5"/>
      <c r="M77" s="171" t="s">
        <v>23</v>
      </c>
      <c r="N77" s="226">
        <f>N70</f>
        <v>7.004655813497331E-05</v>
      </c>
      <c r="O77" s="67" t="s">
        <v>264</v>
      </c>
      <c r="P77" s="5"/>
    </row>
    <row r="78" spans="2:16" ht="16.5">
      <c r="B78" s="66"/>
      <c r="C78" s="5"/>
      <c r="D78" s="5"/>
      <c r="E78" s="5"/>
      <c r="F78" s="5"/>
      <c r="G78" s="5"/>
      <c r="H78" s="5"/>
      <c r="I78" s="171" t="s">
        <v>284</v>
      </c>
      <c r="J78" s="47">
        <f>M47</f>
        <v>155.3980951632928</v>
      </c>
      <c r="K78" s="14" t="s">
        <v>4</v>
      </c>
      <c r="L78" s="5"/>
      <c r="M78" s="174" t="s">
        <v>22</v>
      </c>
      <c r="N78" s="46">
        <f>N75</f>
        <v>0.00046376976150455917</v>
      </c>
      <c r="O78" s="268" t="s">
        <v>277</v>
      </c>
      <c r="P78" s="5"/>
    </row>
    <row r="79" spans="2:16" ht="15.75">
      <c r="B79" s="66"/>
      <c r="C79" s="5"/>
      <c r="D79" s="5"/>
      <c r="E79" s="5"/>
      <c r="F79" s="169" t="s">
        <v>168</v>
      </c>
      <c r="G79" s="45">
        <v>9.80665</v>
      </c>
      <c r="H79" s="5" t="s">
        <v>169</v>
      </c>
      <c r="I79" s="363" t="s">
        <v>269</v>
      </c>
      <c r="J79" s="370" t="s">
        <v>285</v>
      </c>
      <c r="K79" s="365"/>
      <c r="L79" s="5"/>
      <c r="M79" s="233" t="s">
        <v>10</v>
      </c>
      <c r="N79" s="347">
        <f>N77/N78</f>
        <v>0.15103735506111626</v>
      </c>
      <c r="O79" s="269" t="s">
        <v>15</v>
      </c>
      <c r="P79" s="5"/>
    </row>
    <row r="80" spans="2:16" ht="16.5" customHeight="1" thickBot="1">
      <c r="B80" s="256"/>
      <c r="C80" s="68"/>
      <c r="D80" s="68"/>
      <c r="E80" s="68"/>
      <c r="F80" s="68"/>
      <c r="G80" s="68"/>
      <c r="H80" s="68"/>
      <c r="I80" s="257" t="s">
        <v>269</v>
      </c>
      <c r="J80" s="258">
        <f>1/SaturWater_SpecVolume_t(J78)</f>
        <v>911.6803391310026</v>
      </c>
      <c r="K80" s="259" t="s">
        <v>181</v>
      </c>
      <c r="L80" s="68"/>
      <c r="M80" s="68"/>
      <c r="N80" s="260" t="str">
        <f>O3</f>
        <v>cjc. Rev. 02.08.2013</v>
      </c>
      <c r="O80" s="69"/>
      <c r="P80" s="5"/>
    </row>
    <row r="81" ht="13.5" thickTop="1"/>
    <row r="82" ht="13.5" thickBot="1"/>
    <row r="83" spans="2:15" ht="13.5" thickTop="1">
      <c r="B83" s="28"/>
      <c r="C83" s="29"/>
      <c r="D83" s="29"/>
      <c r="E83" s="29"/>
      <c r="F83" s="29"/>
      <c r="G83" s="29"/>
      <c r="H83" s="29"/>
      <c r="I83" s="322"/>
      <c r="J83" s="29"/>
      <c r="K83" s="29"/>
      <c r="L83" s="29"/>
      <c r="M83" s="29"/>
      <c r="N83" s="29"/>
      <c r="O83" s="30"/>
    </row>
    <row r="84" spans="2:15" ht="12.75">
      <c r="B84" s="31"/>
      <c r="C84" s="486" t="s">
        <v>387</v>
      </c>
      <c r="D84" s="487"/>
      <c r="E84" s="489"/>
      <c r="F84" s="488" t="s">
        <v>347</v>
      </c>
      <c r="G84" s="315"/>
      <c r="H84" s="315"/>
      <c r="I84" s="316" t="s">
        <v>386</v>
      </c>
      <c r="J84" s="317"/>
      <c r="K84" s="317"/>
      <c r="L84" s="314" t="s">
        <v>388</v>
      </c>
      <c r="M84" s="318"/>
      <c r="N84" s="319"/>
      <c r="O84" s="33" t="s">
        <v>0</v>
      </c>
    </row>
    <row r="85" spans="2:15" ht="15.75">
      <c r="B85" s="31"/>
      <c r="C85" s="485" t="s">
        <v>383</v>
      </c>
      <c r="D85" s="300" t="s">
        <v>207</v>
      </c>
      <c r="E85" s="490"/>
      <c r="F85" s="32" t="s">
        <v>182</v>
      </c>
      <c r="G85" s="32" t="s">
        <v>291</v>
      </c>
      <c r="H85" s="5"/>
      <c r="I85" s="311" t="s">
        <v>385</v>
      </c>
      <c r="J85" s="169" t="s">
        <v>384</v>
      </c>
      <c r="K85" s="310"/>
      <c r="L85" s="321" t="s">
        <v>389</v>
      </c>
      <c r="M85" s="320" t="s">
        <v>390</v>
      </c>
      <c r="N85" s="312"/>
      <c r="O85" s="33"/>
    </row>
    <row r="86" spans="2:15" ht="16.5">
      <c r="B86" s="31"/>
      <c r="C86" s="373" t="s">
        <v>382</v>
      </c>
      <c r="D86" s="32">
        <f>D23</f>
        <v>4500</v>
      </c>
      <c r="E86" s="386" t="s">
        <v>181</v>
      </c>
      <c r="F86" s="32" t="s">
        <v>288</v>
      </c>
      <c r="G86" s="169">
        <f>G26</f>
        <v>0.2</v>
      </c>
      <c r="H86" s="5" t="s">
        <v>13</v>
      </c>
      <c r="I86" s="311" t="s">
        <v>383</v>
      </c>
      <c r="J86" s="309">
        <f>D89</f>
        <v>0.2777777777777778</v>
      </c>
      <c r="K86" s="310" t="s">
        <v>27</v>
      </c>
      <c r="L86" s="311" t="s">
        <v>385</v>
      </c>
      <c r="M86" s="309">
        <f>J88</f>
        <v>0.22222222222222224</v>
      </c>
      <c r="N86" s="313" t="s">
        <v>27</v>
      </c>
      <c r="O86" s="33"/>
    </row>
    <row r="87" spans="2:15" ht="16.5">
      <c r="B87" s="31"/>
      <c r="C87" s="373" t="s">
        <v>381</v>
      </c>
      <c r="D87" s="38">
        <f>D47</f>
        <v>0.22222222222222224</v>
      </c>
      <c r="E87" s="386" t="s">
        <v>174</v>
      </c>
      <c r="F87" s="32" t="s">
        <v>206</v>
      </c>
      <c r="G87" s="309">
        <f>G27</f>
        <v>0.2777777777777778</v>
      </c>
      <c r="H87" s="14" t="s">
        <v>27</v>
      </c>
      <c r="I87" s="311" t="s">
        <v>182</v>
      </c>
      <c r="J87" s="309">
        <f>G89</f>
        <v>0.05555555555555556</v>
      </c>
      <c r="K87" s="310" t="s">
        <v>27</v>
      </c>
      <c r="L87" s="311" t="s">
        <v>187</v>
      </c>
      <c r="M87" s="309">
        <f>G35</f>
        <v>0.01388888888888889</v>
      </c>
      <c r="N87" s="313" t="s">
        <v>27</v>
      </c>
      <c r="O87" s="33"/>
    </row>
    <row r="88" spans="2:15" ht="15">
      <c r="B88" s="31"/>
      <c r="C88" s="373" t="s">
        <v>383</v>
      </c>
      <c r="D88" s="32">
        <f>D48</f>
        <v>1000.0000000000001</v>
      </c>
      <c r="E88" s="386" t="s">
        <v>216</v>
      </c>
      <c r="I88" s="305" t="s">
        <v>385</v>
      </c>
      <c r="J88" s="333">
        <f>J86-J87</f>
        <v>0.22222222222222224</v>
      </c>
      <c r="K88" s="306" t="s">
        <v>27</v>
      </c>
      <c r="L88" s="305" t="s">
        <v>389</v>
      </c>
      <c r="M88" s="333">
        <f>M86+M87</f>
        <v>0.23611111111111113</v>
      </c>
      <c r="N88" s="306" t="s">
        <v>27</v>
      </c>
      <c r="O88" s="33"/>
    </row>
    <row r="89" spans="2:15" ht="15">
      <c r="B89" s="31"/>
      <c r="C89" s="450" t="s">
        <v>383</v>
      </c>
      <c r="D89" s="458">
        <f>D49</f>
        <v>0.2777777777777778</v>
      </c>
      <c r="E89" s="471" t="s">
        <v>27</v>
      </c>
      <c r="F89" s="247" t="s">
        <v>182</v>
      </c>
      <c r="G89" s="333">
        <f>G86*G87</f>
        <v>0.05555555555555556</v>
      </c>
      <c r="H89" s="248" t="s">
        <v>27</v>
      </c>
      <c r="I89" s="5"/>
      <c r="J89" s="5"/>
      <c r="K89" s="5"/>
      <c r="L89" s="5"/>
      <c r="M89" s="5"/>
      <c r="N89" s="5"/>
      <c r="O89" s="33"/>
    </row>
    <row r="90" spans="2:15" ht="12.75">
      <c r="B90" s="31"/>
      <c r="C90" s="5"/>
      <c r="D90" s="5"/>
      <c r="E90" s="5"/>
      <c r="I90" s="5"/>
      <c r="J90" s="5"/>
      <c r="K90" s="5"/>
      <c r="L90" s="5"/>
      <c r="M90" s="5"/>
      <c r="N90" s="5"/>
      <c r="O90" s="33"/>
    </row>
    <row r="91" spans="2:15" ht="13.5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3"/>
    </row>
    <row r="92" ht="13.5" thickTop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2:A55"/>
  <sheetViews>
    <sheetView zoomScalePageLayoutView="0" workbookViewId="0" topLeftCell="A1">
      <selection activeCell="H22" sqref="H22"/>
    </sheetView>
  </sheetViews>
  <sheetFormatPr defaultColWidth="11.421875" defaultRowHeight="12.75"/>
  <sheetData>
    <row r="2" ht="12.75">
      <c r="A2" s="349" t="s">
        <v>413</v>
      </c>
    </row>
    <row r="3" ht="12.75">
      <c r="A3" s="349" t="s">
        <v>414</v>
      </c>
    </row>
    <row r="4" ht="12.75">
      <c r="A4" s="349" t="s">
        <v>409</v>
      </c>
    </row>
    <row r="5" ht="12.75">
      <c r="A5" s="349" t="s">
        <v>415</v>
      </c>
    </row>
    <row r="6" ht="12.75">
      <c r="A6" s="349" t="s">
        <v>411</v>
      </c>
    </row>
    <row r="8" ht="12.75">
      <c r="A8" s="351" t="s">
        <v>416</v>
      </c>
    </row>
    <row r="9" ht="12.75">
      <c r="A9" s="352" t="s">
        <v>417</v>
      </c>
    </row>
    <row r="10" ht="15">
      <c r="A10" s="353"/>
    </row>
    <row r="11" ht="12.75">
      <c r="A11" s="354" t="s">
        <v>418</v>
      </c>
    </row>
    <row r="12" ht="12.75">
      <c r="A12" s="354" t="s">
        <v>419</v>
      </c>
    </row>
    <row r="13" ht="12.75">
      <c r="A13" s="351" t="s">
        <v>420</v>
      </c>
    </row>
    <row r="14" ht="15">
      <c r="A14" s="355"/>
    </row>
    <row r="15" ht="12.75">
      <c r="A15" s="351" t="s">
        <v>421</v>
      </c>
    </row>
    <row r="16" ht="12.75">
      <c r="A16" s="351" t="s">
        <v>422</v>
      </c>
    </row>
    <row r="17" ht="15">
      <c r="A17" s="350"/>
    </row>
    <row r="19" ht="12.75">
      <c r="A19" s="356"/>
    </row>
    <row r="21" ht="12.75">
      <c r="A21" s="357" t="s">
        <v>423</v>
      </c>
    </row>
    <row r="22" ht="12.75">
      <c r="A22" s="358" t="s">
        <v>424</v>
      </c>
    </row>
    <row r="23" ht="12.75">
      <c r="A23" s="359" t="s">
        <v>425</v>
      </c>
    </row>
    <row r="24" ht="12.75">
      <c r="A24" s="359" t="s">
        <v>426</v>
      </c>
    </row>
    <row r="25" ht="12.75">
      <c r="A25" s="359" t="s">
        <v>427</v>
      </c>
    </row>
    <row r="27" ht="12.75">
      <c r="A27" s="360" t="s">
        <v>428</v>
      </c>
    </row>
    <row r="29" ht="15">
      <c r="A29" s="350"/>
    </row>
    <row r="30" ht="15">
      <c r="A30" s="350"/>
    </row>
    <row r="33" ht="12.75">
      <c r="A33" s="349" t="s">
        <v>429</v>
      </c>
    </row>
    <row r="34" ht="12.75">
      <c r="A34" s="349" t="s">
        <v>430</v>
      </c>
    </row>
    <row r="35" ht="12.75">
      <c r="A35" s="349" t="s">
        <v>431</v>
      </c>
    </row>
    <row r="36" ht="12.75">
      <c r="A36" s="349" t="s">
        <v>410</v>
      </c>
    </row>
    <row r="38" ht="15">
      <c r="A38" s="350"/>
    </row>
    <row r="39" ht="15">
      <c r="A39" s="350"/>
    </row>
    <row r="42" ht="12.75">
      <c r="A42" s="351" t="s">
        <v>432</v>
      </c>
    </row>
    <row r="43" ht="12.75">
      <c r="A43" s="351" t="s">
        <v>433</v>
      </c>
    </row>
    <row r="44" ht="12.75">
      <c r="A44" s="351" t="s">
        <v>434</v>
      </c>
    </row>
    <row r="45" ht="12.75">
      <c r="A45" s="361" t="s">
        <v>435</v>
      </c>
    </row>
    <row r="46" ht="12.75">
      <c r="A46" s="361" t="s">
        <v>436</v>
      </c>
    </row>
    <row r="47" ht="12.75">
      <c r="A47" s="361" t="s">
        <v>437</v>
      </c>
    </row>
    <row r="48" ht="12.75">
      <c r="A48" s="361"/>
    </row>
    <row r="49" ht="12.75">
      <c r="A49" s="361" t="s">
        <v>438</v>
      </c>
    </row>
    <row r="50" ht="12.75">
      <c r="A50" s="361"/>
    </row>
    <row r="51" ht="12.75">
      <c r="A51" s="361" t="s">
        <v>439</v>
      </c>
    </row>
    <row r="52" ht="12.75">
      <c r="A52" s="361"/>
    </row>
    <row r="53" ht="12.75">
      <c r="A53" s="361" t="s">
        <v>440</v>
      </c>
    </row>
    <row r="54" ht="12.75">
      <c r="A54" s="361" t="s">
        <v>412</v>
      </c>
    </row>
    <row r="55" ht="12.75">
      <c r="A55" s="361" t="s">
        <v>441</v>
      </c>
    </row>
  </sheetData>
  <sheetProtection/>
  <hyperlinks>
    <hyperlink ref="A9" r:id="rId1" tooltip="blocked::http://www.afconsult.com/templates/Page.asp?id=38516" display="http://www.afconsult.com/templates/Page.asp?id=38516"/>
    <hyperlink ref="A11" r:id="rId2" tooltip="blocked::http://www.afconsult.com/upload/TJANSTER_SERVICES/Utredning/Foldrar/Steamdat.zip" display="http://www.afconsult.com/upload/TJANSTER_SERVICES/Utredning/Foldrar/Steamdat.zip"/>
    <hyperlink ref="A12" r:id="rId3" tooltip="blocked::http://www.afconsult.com/upload/TJANSTER_SERVICES/Utredning/Foldrar/Stemdat_nedladdning av dok.pdf" display="http://www.afconsult.com/upload/TJANSTER_SERVICES/Utredning/Foldrar/Stemdat_nedladdning av dok.pdf"/>
  </hyperlinks>
  <printOptions/>
  <pageMargins left="0.7" right="0.7" top="0.75" bottom="0.75" header="0.3" footer="0.3"/>
  <pageSetup orientation="portrait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Hatch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J. Cruz</dc:creator>
  <cp:keywords/>
  <dc:description/>
  <cp:lastModifiedBy>Aliosha</cp:lastModifiedBy>
  <dcterms:created xsi:type="dcterms:W3CDTF">2011-11-16T19:42:32Z</dcterms:created>
  <dcterms:modified xsi:type="dcterms:W3CDTF">2016-08-01T21:25:04Z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